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raleigh.thompson\Desktop\"/>
    </mc:Choice>
  </mc:AlternateContent>
  <workbookProtection workbookAlgorithmName="SHA-512" workbookHashValue="NDrqY8Z6YzvTxCLdckZWrnG16/eAUbXp3+2KIW40izrVG1lB8JOQhYvixZw6y7ZQY4VDOutwU4QSNYK+BvV6Iw==" workbookSaltValue="K62hVrPxR8QfZEcyh5B+dw==" workbookSpinCount="100000" lockStructure="1"/>
  <bookViews>
    <workbookView xWindow="0" yWindow="0" windowWidth="28800" windowHeight="11100"/>
  </bookViews>
  <sheets>
    <sheet name="Submital" sheetId="1" r:id="rId1"/>
    <sheet name="SUBMITTAL DATA" sheetId="9" state="hidden" r:id="rId2"/>
    <sheet name="All Temp Options" sheetId="7" state="hidden" r:id="rId3"/>
    <sheet name="Pics" sheetId="8" state="hidden" r:id="rId4"/>
  </sheets>
  <definedNames>
    <definedName name="_xlnm._FilterDatabase" localSheetId="1" hidden="1">'SUBMITTAL DATA'!$A$1:$X$617</definedName>
    <definedName name="ColdZone">#REF!</definedName>
    <definedName name="Fan1Short">#REF!</definedName>
    <definedName name="Fan1Tall">#REF!</definedName>
    <definedName name="Fan2Short">#REF!</definedName>
    <definedName name="Fan2Tall">#REF!</definedName>
    <definedName name="Fan3Short">#REF!</definedName>
    <definedName name="Fan3Tall">#REF!</definedName>
    <definedName name="Fan4Short">#REF!</definedName>
    <definedName name="Fan4Tall">#REF!</definedName>
    <definedName name="Fan5Short">#REF!</definedName>
    <definedName name="Fan5Tall">#REF!</definedName>
    <definedName name="Imagelookup">INDIRECT(Submital!$A$14)</definedName>
    <definedName name="Kramer">#REF!</definedName>
    <definedName name="Logo">INDEX(Pics!$F$18:$F$21,MATCH(Submital!$A$14,Pics!$E$18:$E$21,0))</definedName>
    <definedName name="lookup">INDIRECT(#REF!)</definedName>
    <definedName name="Pic">INDEX(Pics!$D$4:$D$9,MATCH(Submital!$H$34,Pics!$C$4:$C$9,0))</definedName>
    <definedName name="_xlnm.Print_Area" localSheetId="0">Submital!$A$1:$N$47</definedName>
    <definedName name="Russell">#REF!</definedName>
    <definedName name="Witt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1" i="1" l="1"/>
  <c r="T53" i="1"/>
  <c r="T52" i="1"/>
  <c r="T48" i="1"/>
  <c r="T47" i="1"/>
  <c r="T51" i="1"/>
  <c r="T50" i="1"/>
  <c r="T49" i="1"/>
  <c r="Y39" i="1"/>
  <c r="J13" i="1"/>
  <c r="Q53" i="1"/>
  <c r="Q52" i="1"/>
  <c r="Q50" i="1"/>
  <c r="Q49" i="1"/>
  <c r="Q48" i="1"/>
  <c r="Q47" i="1"/>
  <c r="Q60" i="1"/>
  <c r="Q59" i="1"/>
  <c r="Q58" i="1"/>
  <c r="Q57" i="1"/>
  <c r="Q56" i="1"/>
  <c r="Q55" i="1"/>
  <c r="Q54" i="1"/>
  <c r="W6" i="1"/>
  <c r="U54" i="1" l="1"/>
  <c r="R31" i="1" s="1"/>
  <c r="R62" i="1"/>
  <c r="Q34" i="1" s="1"/>
  <c r="Y8" i="1"/>
  <c r="Y9" i="1"/>
  <c r="R19" i="1" l="1"/>
  <c r="R28" i="1"/>
  <c r="R20" i="1"/>
  <c r="R33" i="1"/>
  <c r="R32" i="1"/>
  <c r="R30" i="1"/>
  <c r="R27" i="1"/>
  <c r="R21" i="1"/>
  <c r="R34" i="1"/>
  <c r="R25" i="1"/>
  <c r="R24" i="1"/>
  <c r="R29" i="1"/>
  <c r="R23" i="1"/>
  <c r="R26" i="1"/>
  <c r="R22" i="1"/>
  <c r="Q28" i="1"/>
  <c r="Q29" i="1"/>
  <c r="Q24" i="1"/>
  <c r="Q23" i="1"/>
  <c r="Q20" i="1"/>
  <c r="Q26" i="1"/>
  <c r="Q32" i="1"/>
  <c r="Q21" i="1"/>
  <c r="Q30" i="1"/>
  <c r="Q19" i="1"/>
  <c r="Q22" i="1"/>
  <c r="Q25" i="1"/>
  <c r="Q31" i="1"/>
  <c r="Q33" i="1"/>
  <c r="Q27" i="1"/>
  <c r="C11" i="7"/>
  <c r="C10" i="7"/>
  <c r="C38" i="1"/>
  <c r="R35" i="1" l="1"/>
  <c r="C34" i="1"/>
  <c r="T13" i="1" l="1"/>
  <c r="T12" i="1" s="1"/>
  <c r="Y6" i="1"/>
  <c r="L11" i="1"/>
  <c r="S12" i="1"/>
  <c r="U45" i="1"/>
  <c r="T45" i="1"/>
  <c r="R45" i="1"/>
  <c r="Q45" i="1"/>
  <c r="U44" i="1"/>
  <c r="T44" i="1"/>
  <c r="R44" i="1"/>
  <c r="Q44" i="1"/>
  <c r="U43" i="1"/>
  <c r="T43" i="1"/>
  <c r="R43" i="1"/>
  <c r="Q43" i="1"/>
  <c r="A34" i="1" l="1"/>
  <c r="V12" i="1"/>
  <c r="T42" i="1"/>
  <c r="Q42" i="1"/>
  <c r="U42" i="1" l="1"/>
  <c r="G40" i="1" s="1"/>
  <c r="X12" i="1" l="1"/>
  <c r="W12" i="1" l="1"/>
  <c r="S15" i="1" s="1"/>
  <c r="A38" i="1" s="1"/>
  <c r="R11" i="1"/>
  <c r="R12" i="1" s="1"/>
  <c r="L34" i="1" l="1"/>
  <c r="R15" i="1"/>
  <c r="F10" i="1" s="1"/>
  <c r="A6" i="1"/>
  <c r="J38" i="1" l="1"/>
  <c r="G34" i="1"/>
  <c r="I38" i="1"/>
  <c r="E34" i="1"/>
  <c r="H38" i="1"/>
  <c r="D34" i="1"/>
  <c r="F38" i="1"/>
  <c r="E38" i="1"/>
  <c r="D38" i="1"/>
  <c r="H34" i="1"/>
  <c r="X16" i="1"/>
  <c r="I34" i="1" s="1"/>
</calcChain>
</file>

<file path=xl/sharedStrings.xml><?xml version="1.0" encoding="utf-8"?>
<sst xmlns="http://schemas.openxmlformats.org/spreadsheetml/2006/main" count="6942" uniqueCount="823">
  <si>
    <t>HEAT TRANSFER PRODUCTS GROUP, LLC</t>
  </si>
  <si>
    <t>SUBMITTAL DATA SHEET</t>
  </si>
  <si>
    <t>3885 Crestwood Parkway / Suite 500</t>
  </si>
  <si>
    <t>Duluth, GA  30096</t>
  </si>
  <si>
    <t>(P) 800-288-9488 / (F) 256-259-7478</t>
  </si>
  <si>
    <t>For Record Only</t>
  </si>
  <si>
    <t>https://www.htpg.com/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</si>
  <si>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</si>
  <si>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</si>
  <si>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</si>
  <si>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</si>
  <si>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</si>
  <si>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</si>
  <si>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</si>
  <si>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</si>
  <si>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</si>
  <si>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</si>
  <si>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</si>
  <si>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Select unit attributes from the drop down menus below to build required model number</t>
  </si>
  <si>
    <t>Brand</t>
  </si>
  <si>
    <t>Voltage</t>
  </si>
  <si>
    <t>Defrost Type</t>
  </si>
  <si>
    <t>Electrical Data</t>
  </si>
  <si>
    <t>Physical Data</t>
  </si>
  <si>
    <t>Hertz</t>
  </si>
  <si>
    <t>Heater Amps</t>
  </si>
  <si>
    <t>Heater Watts</t>
  </si>
  <si>
    <t>Refrig. Conn (ODS)</t>
  </si>
  <si>
    <t>Liquid</t>
  </si>
  <si>
    <t>Suction</t>
  </si>
  <si>
    <t>Base Model</t>
  </si>
  <si>
    <t>Russell</t>
  </si>
  <si>
    <t>MOPD</t>
  </si>
  <si>
    <t>MCA</t>
  </si>
  <si>
    <t>Kramer</t>
  </si>
  <si>
    <t>Electric</t>
  </si>
  <si>
    <t>Fins/Inch</t>
  </si>
  <si>
    <t>R</t>
  </si>
  <si>
    <t>W</t>
  </si>
  <si>
    <t>K</t>
  </si>
  <si>
    <t>C</t>
  </si>
  <si>
    <t>CFM</t>
  </si>
  <si>
    <t>Number of Fans</t>
  </si>
  <si>
    <t>Dew Point Suction</t>
  </si>
  <si>
    <t xml:space="preserve">Ship Weight </t>
  </si>
  <si>
    <t xml:space="preserve">Options </t>
  </si>
  <si>
    <t>Motor Type</t>
  </si>
  <si>
    <t>Single Speed ECM</t>
  </si>
  <si>
    <t>Dual Speed ECM</t>
  </si>
  <si>
    <t>UNIT COOLER</t>
  </si>
  <si>
    <t>Unit Voltage</t>
  </si>
  <si>
    <r>
      <t>**</t>
    </r>
    <r>
      <rPr>
        <i/>
        <sz val="11"/>
        <color theme="1"/>
        <rFont val="Times New Roman"/>
        <family val="1"/>
      </rPr>
      <t>clear all  fields when starting over</t>
    </r>
    <r>
      <rPr>
        <sz val="11"/>
        <color theme="1"/>
        <rFont val="Times New Roman"/>
        <family val="1"/>
      </rPr>
      <t>**</t>
    </r>
  </si>
  <si>
    <t>Witt</t>
  </si>
  <si>
    <t>ColdZone</t>
  </si>
  <si>
    <t>Refrigerant</t>
  </si>
  <si>
    <t>Capacity</t>
  </si>
  <si>
    <t>L6A041AEA</t>
  </si>
  <si>
    <t>A</t>
  </si>
  <si>
    <t>E</t>
  </si>
  <si>
    <t>-</t>
  </si>
  <si>
    <t>3/8</t>
  </si>
  <si>
    <t>5/8</t>
  </si>
  <si>
    <t>L6A052AEA</t>
  </si>
  <si>
    <t>L6A066AEA</t>
  </si>
  <si>
    <t>L6A041DEA</t>
  </si>
  <si>
    <t>D</t>
  </si>
  <si>
    <t>208-230/1/60</t>
  </si>
  <si>
    <t>L6A052DEA</t>
  </si>
  <si>
    <t>L6A066DEA</t>
  </si>
  <si>
    <t>L6E035DEA</t>
  </si>
  <si>
    <t>L6E042DEA</t>
  </si>
  <si>
    <t>L6E049DEA</t>
  </si>
  <si>
    <t>L4E027DEA</t>
  </si>
  <si>
    <t>L4E032DEA</t>
  </si>
  <si>
    <t>L4E038DEA</t>
  </si>
  <si>
    <t>L6A041ADA</t>
  </si>
  <si>
    <t>L6A052ADA</t>
  </si>
  <si>
    <t>L6A066ADA</t>
  </si>
  <si>
    <t>L6A041DDA</t>
  </si>
  <si>
    <t>L6A052DDA</t>
  </si>
  <si>
    <t>L6A066DDA</t>
  </si>
  <si>
    <t>L6E035DDA</t>
  </si>
  <si>
    <t>L6E042DDA</t>
  </si>
  <si>
    <t>L6E049DDA</t>
  </si>
  <si>
    <t>L4E027DDA</t>
  </si>
  <si>
    <t>L4E032DDA</t>
  </si>
  <si>
    <t>L4E038DDA</t>
  </si>
  <si>
    <t>L6A041APA</t>
  </si>
  <si>
    <t>P</t>
  </si>
  <si>
    <t>PSC</t>
  </si>
  <si>
    <t>L6A052APA</t>
  </si>
  <si>
    <t>L6A066APA</t>
  </si>
  <si>
    <t>L6A041DPA</t>
  </si>
  <si>
    <t>L6A052DPA</t>
  </si>
  <si>
    <t>L6A066DPA</t>
  </si>
  <si>
    <t>L6E035DPA</t>
  </si>
  <si>
    <t>L6E042DPA</t>
  </si>
  <si>
    <t>L6E049DPA</t>
  </si>
  <si>
    <t>L4E027DPA</t>
  </si>
  <si>
    <t>L4E032DPA</t>
  </si>
  <si>
    <t>L4E038DPA</t>
  </si>
  <si>
    <t>L6A041FPA</t>
  </si>
  <si>
    <t>F</t>
  </si>
  <si>
    <t>460/1/60</t>
  </si>
  <si>
    <t>L6A052FPA</t>
  </si>
  <si>
    <t>L6A066FPA</t>
  </si>
  <si>
    <t>L6E035FPA</t>
  </si>
  <si>
    <t>L6E042FPA</t>
  </si>
  <si>
    <t>L6E049FPA</t>
  </si>
  <si>
    <t>L4E027FPA</t>
  </si>
  <si>
    <t>L4E032FPA</t>
  </si>
  <si>
    <t>L4E038FPA</t>
  </si>
  <si>
    <t>L6A073AEA</t>
  </si>
  <si>
    <t>L6A094AEA</t>
  </si>
  <si>
    <t>L6A117AEA</t>
  </si>
  <si>
    <t>L6A130AEA</t>
  </si>
  <si>
    <t>L6A073DEA</t>
  </si>
  <si>
    <t>L6A094DEA</t>
  </si>
  <si>
    <t>L6A117DEA</t>
  </si>
  <si>
    <t>L6A130DEA</t>
  </si>
  <si>
    <t>L6E066DEA</t>
  </si>
  <si>
    <t>7/8</t>
  </si>
  <si>
    <t>L6E077DEA</t>
  </si>
  <si>
    <t>L6E090DEA</t>
  </si>
  <si>
    <t>L6E105DEA</t>
  </si>
  <si>
    <t>L4E051DEA</t>
  </si>
  <si>
    <t>L4E064DEA</t>
  </si>
  <si>
    <t>L4E080DEA</t>
  </si>
  <si>
    <t>L6A073ADA</t>
  </si>
  <si>
    <t>L6A094ADA</t>
  </si>
  <si>
    <t>L6A117ADA</t>
  </si>
  <si>
    <t>L6A130ADA</t>
  </si>
  <si>
    <t>L6A073DDA</t>
  </si>
  <si>
    <t>L6A094DDA</t>
  </si>
  <si>
    <t>L6A117DDA</t>
  </si>
  <si>
    <t>L6A130DDA</t>
  </si>
  <si>
    <t>L6E066DDA</t>
  </si>
  <si>
    <t>L6E077DDA</t>
  </si>
  <si>
    <t>L6E090DDA</t>
  </si>
  <si>
    <t>L6E105DDA</t>
  </si>
  <si>
    <t>L4E051DDA</t>
  </si>
  <si>
    <t>L4E064DDA</t>
  </si>
  <si>
    <t>L4E080DDA</t>
  </si>
  <si>
    <t>L6A073APA</t>
  </si>
  <si>
    <t>L6A094APA</t>
  </si>
  <si>
    <t>L6A117APA</t>
  </si>
  <si>
    <t>L6A130APA</t>
  </si>
  <si>
    <t>L6A073DPA</t>
  </si>
  <si>
    <t>L6A094DPA</t>
  </si>
  <si>
    <t>L6A117DPA</t>
  </si>
  <si>
    <t>L6A130DPA</t>
  </si>
  <si>
    <t>L6E066DPA</t>
  </si>
  <si>
    <t>L6E077DPA</t>
  </si>
  <si>
    <t>L6E090DPA</t>
  </si>
  <si>
    <t>L6E105DPA</t>
  </si>
  <si>
    <t>L4E051DPA</t>
  </si>
  <si>
    <t>L4E064DPA</t>
  </si>
  <si>
    <t>L4E080DPA</t>
  </si>
  <si>
    <t>L6A073FPA</t>
  </si>
  <si>
    <t>L6A094FPA</t>
  </si>
  <si>
    <t>L6A117FPA</t>
  </si>
  <si>
    <t>L6A130FPA</t>
  </si>
  <si>
    <t>L6E066FPA</t>
  </si>
  <si>
    <t>L6E077FPA</t>
  </si>
  <si>
    <t>L6E090FPA</t>
  </si>
  <si>
    <t>L6E105FPA</t>
  </si>
  <si>
    <t>L4E051FPA</t>
  </si>
  <si>
    <t>L4E064FPA</t>
  </si>
  <si>
    <t>L4E080FPA</t>
  </si>
  <si>
    <t>L6A141AEA</t>
  </si>
  <si>
    <t>L6A161AEA</t>
  </si>
  <si>
    <t>L6A181AEA</t>
  </si>
  <si>
    <t>L6A141DEA</t>
  </si>
  <si>
    <t>L6A161DEA</t>
  </si>
  <si>
    <t>L6A181DEA</t>
  </si>
  <si>
    <t>L6E121DEA</t>
  </si>
  <si>
    <t>1-1/8</t>
  </si>
  <si>
    <t>L6E142DEA</t>
  </si>
  <si>
    <t>L4E094DEA</t>
  </si>
  <si>
    <t>L4E110DEA</t>
  </si>
  <si>
    <t>L6A141ADA</t>
  </si>
  <si>
    <t>L6A161ADA</t>
  </si>
  <si>
    <t>L6A181ADA</t>
  </si>
  <si>
    <t>L6A141DDA</t>
  </si>
  <si>
    <t>L6A161DDA</t>
  </si>
  <si>
    <t>L6A181DDA</t>
  </si>
  <si>
    <t>L6E121DDA</t>
  </si>
  <si>
    <t>L6E142DDA</t>
  </si>
  <si>
    <t>L4E094DDA</t>
  </si>
  <si>
    <t>L4E110DDA</t>
  </si>
  <si>
    <t>L6A141APA</t>
  </si>
  <si>
    <t>L6A161APA</t>
  </si>
  <si>
    <t>L6A181APA</t>
  </si>
  <si>
    <t>L6A141DPA</t>
  </si>
  <si>
    <t>L6A161DPA</t>
  </si>
  <si>
    <t>L6A181DPA</t>
  </si>
  <si>
    <t>L6E121DPA</t>
  </si>
  <si>
    <t>L6E142DPA</t>
  </si>
  <si>
    <t>L4E094DPA</t>
  </si>
  <si>
    <t>L4E110DPA</t>
  </si>
  <si>
    <t>L6A141FPA</t>
  </si>
  <si>
    <t>L6A161FPA</t>
  </si>
  <si>
    <t>L6A181FPA</t>
  </si>
  <si>
    <t>L6E121FPA</t>
  </si>
  <si>
    <t>L6E142FPA</t>
  </si>
  <si>
    <t>L4E094FPA</t>
  </si>
  <si>
    <t>L4E110FPA</t>
  </si>
  <si>
    <t>L6A195AEA</t>
  </si>
  <si>
    <t>L6A235AEA</t>
  </si>
  <si>
    <t>L6A260AEA</t>
  </si>
  <si>
    <t>L6A195DEA</t>
  </si>
  <si>
    <t>L6A235DEA</t>
  </si>
  <si>
    <t>L6A260DEA</t>
  </si>
  <si>
    <t>L6E162DEA</t>
  </si>
  <si>
    <t>L6E182DEA</t>
  </si>
  <si>
    <t>L4E125DEA</t>
  </si>
  <si>
    <t>L4E141DEA</t>
  </si>
  <si>
    <t>L6A195ADA</t>
  </si>
  <si>
    <t>L6A235ADA</t>
  </si>
  <si>
    <t>L6A260ADA</t>
  </si>
  <si>
    <t>L6A195DDA</t>
  </si>
  <si>
    <t>L6A235DDA</t>
  </si>
  <si>
    <t>L6A260DDA</t>
  </si>
  <si>
    <t>L6E162DDA</t>
  </si>
  <si>
    <t>L6E182DDA</t>
  </si>
  <si>
    <t>L4E125DDA</t>
  </si>
  <si>
    <t>L4E141DDA</t>
  </si>
  <si>
    <t>L6A195APA</t>
  </si>
  <si>
    <t>L6A235APA</t>
  </si>
  <si>
    <t>L6A260APA</t>
  </si>
  <si>
    <t>L6A195DPA</t>
  </si>
  <si>
    <t>L6A235DPA</t>
  </si>
  <si>
    <t>L6A260DPA</t>
  </si>
  <si>
    <t>L6E162DPA</t>
  </si>
  <si>
    <t>L6E182DPA</t>
  </si>
  <si>
    <t>L4E125DPA</t>
  </si>
  <si>
    <t>L4E141DPA</t>
  </si>
  <si>
    <t>L6A195FPA</t>
  </si>
  <si>
    <t>L6A235FPA</t>
  </si>
  <si>
    <t>L6A260FPA</t>
  </si>
  <si>
    <t>L6E162FPA</t>
  </si>
  <si>
    <t>L6E182FPA</t>
  </si>
  <si>
    <t>L4E125FPA</t>
  </si>
  <si>
    <t>L4E141FPA</t>
  </si>
  <si>
    <t>L6A295AEA</t>
  </si>
  <si>
    <t>L6A295DEA</t>
  </si>
  <si>
    <t>L6E200DEA</t>
  </si>
  <si>
    <t>L4E155DEA</t>
  </si>
  <si>
    <t>L6E200EEA</t>
  </si>
  <si>
    <t>L4E155EEA</t>
  </si>
  <si>
    <t>L6A295ADA</t>
  </si>
  <si>
    <t>L6A295DDA</t>
  </si>
  <si>
    <t>L6E200DDA</t>
  </si>
  <si>
    <t>L4E155DDA</t>
  </si>
  <si>
    <t>L6E200EDA</t>
  </si>
  <si>
    <t>L4E155EDA</t>
  </si>
  <si>
    <t>L6A295APA</t>
  </si>
  <si>
    <t>L6A295DPA</t>
  </si>
  <si>
    <t>L6E200DPA</t>
  </si>
  <si>
    <t>L4E155DPA</t>
  </si>
  <si>
    <t>L6E200EPA</t>
  </si>
  <si>
    <t>L4E155EPA</t>
  </si>
  <si>
    <t>L6A295FPA</t>
  </si>
  <si>
    <t>L6E200FPA</t>
  </si>
  <si>
    <t>L4E155FPA</t>
  </si>
  <si>
    <t>L6A330AEA</t>
  </si>
  <si>
    <t>L6A390AEA</t>
  </si>
  <si>
    <t>L6A330DEA</t>
  </si>
  <si>
    <t>L6A390DEA</t>
  </si>
  <si>
    <t>L6E244DEA</t>
  </si>
  <si>
    <t>L6E281DEA</t>
  </si>
  <si>
    <t>L4E195DEA</t>
  </si>
  <si>
    <t>L4E230DEA</t>
  </si>
  <si>
    <t>L6E244EEA</t>
  </si>
  <si>
    <t>L6E281EEA</t>
  </si>
  <si>
    <t>L4E195EEA</t>
  </si>
  <si>
    <t>L4E230EEA</t>
  </si>
  <si>
    <t>L6A330ADA</t>
  </si>
  <si>
    <t>L6A390ADA</t>
  </si>
  <si>
    <t>L6A330DDA</t>
  </si>
  <si>
    <t>L6A390DDA</t>
  </si>
  <si>
    <t>L6E244DDA</t>
  </si>
  <si>
    <t>L6E281DDA</t>
  </si>
  <si>
    <t>L4E195DDA</t>
  </si>
  <si>
    <t>L4E230DDA</t>
  </si>
  <si>
    <t>L6E244EDA</t>
  </si>
  <si>
    <t>L6E281EDA</t>
  </si>
  <si>
    <t>L4E195EDA</t>
  </si>
  <si>
    <t>L4E230EDA</t>
  </si>
  <si>
    <t>L6A330APA</t>
  </si>
  <si>
    <t>L6A390APA</t>
  </si>
  <si>
    <t>L6A330DPA</t>
  </si>
  <si>
    <t>L6A390DPA</t>
  </si>
  <si>
    <t>L6E244DPA</t>
  </si>
  <si>
    <t>L6E281DPA</t>
  </si>
  <si>
    <t>L4E195DPA</t>
  </si>
  <si>
    <t>L4E230DPA</t>
  </si>
  <si>
    <t>L6E244EPA</t>
  </si>
  <si>
    <t>L6E281EPA</t>
  </si>
  <si>
    <t>L4E195EPA</t>
  </si>
  <si>
    <t>L4E230EPA</t>
  </si>
  <si>
    <t>L6A330FPA</t>
  </si>
  <si>
    <t>L6A390FPA</t>
  </si>
  <si>
    <t>L6E244FPA</t>
  </si>
  <si>
    <t>L6E281FPA</t>
  </si>
  <si>
    <t>L4E195FPA</t>
  </si>
  <si>
    <t>L4E230FPA</t>
  </si>
  <si>
    <t>Unit Model Num.</t>
  </si>
  <si>
    <t>Defrost</t>
  </si>
  <si>
    <t>Motor</t>
  </si>
  <si>
    <t>L4E</t>
  </si>
  <si>
    <t>L6E</t>
  </si>
  <si>
    <t>L6A</t>
  </si>
  <si>
    <t>094</t>
  </si>
  <si>
    <t>041</t>
  </si>
  <si>
    <t>052</t>
  </si>
  <si>
    <t>066</t>
  </si>
  <si>
    <t>073</t>
  </si>
  <si>
    <t>035</t>
  </si>
  <si>
    <t>042</t>
  </si>
  <si>
    <t>049</t>
  </si>
  <si>
    <t>077</t>
  </si>
  <si>
    <t>090</t>
  </si>
  <si>
    <t>027</t>
  </si>
  <si>
    <t>032</t>
  </si>
  <si>
    <t>038</t>
  </si>
  <si>
    <t>051</t>
  </si>
  <si>
    <t>064</t>
  </si>
  <si>
    <t>080</t>
  </si>
  <si>
    <t>Lookup</t>
  </si>
  <si>
    <t>Temperatue</t>
  </si>
  <si>
    <t>404A</t>
  </si>
  <si>
    <t>448A</t>
  </si>
  <si>
    <t>449A</t>
  </si>
  <si>
    <t>449B</t>
  </si>
  <si>
    <t>Generic Option Name</t>
  </si>
  <si>
    <t>Mechanical Thermostat - Mounted</t>
  </si>
  <si>
    <t>Electronic Room Thermostat - Mounted</t>
  </si>
  <si>
    <t>Thermostatic Expanion Valve - Mounted</t>
  </si>
  <si>
    <t>Electronic Expansion Valve - Mounted</t>
  </si>
  <si>
    <t>Liquid Line Solenoid Valve - Mounted</t>
  </si>
  <si>
    <t>Mechanical Thermostat - Loose</t>
  </si>
  <si>
    <t>Electronic Room Thermostat - Loose</t>
  </si>
  <si>
    <t>Thermostatic Expansion Valve - Loose</t>
  </si>
  <si>
    <t>Electronic Expanison Valve - Loose</t>
  </si>
  <si>
    <t>Liquid Line Solenoid Valve - Loose</t>
  </si>
  <si>
    <t>Heat Exchanger HX-25 - Loose</t>
  </si>
  <si>
    <t>Heat Exchanger HX-50 - Loose</t>
  </si>
  <si>
    <t>Heat Exchanger HX-75 - Loose</t>
  </si>
  <si>
    <t>Heat Exchanger HX-100 - Loose</t>
  </si>
  <si>
    <t>Heat Exchanger HX-150 - Loose</t>
  </si>
  <si>
    <t>Heat Exchanger HX-250 - Loose</t>
  </si>
  <si>
    <t>Heat Exchanger HX-350 - Loose</t>
  </si>
  <si>
    <t>GENERIC MODEL</t>
  </si>
  <si>
    <t>MODEL FAMILY</t>
  </si>
  <si>
    <t>DEFROST TYPE</t>
  </si>
  <si>
    <t>NUMBER OF FANS</t>
  </si>
  <si>
    <t>MOTOR TYPE</t>
  </si>
  <si>
    <t>UNIT VOLTAGE</t>
  </si>
  <si>
    <t>FPI</t>
  </si>
  <si>
    <t>SST</t>
  </si>
  <si>
    <t>R404A CAPACITY</t>
  </si>
  <si>
    <t>R407A/R448A/R449A CAPACITY</t>
  </si>
  <si>
    <t>MOTOR VOLTAGE</t>
  </si>
  <si>
    <t>TOTAL UNIT FAN MOTOR AMPS</t>
  </si>
  <si>
    <t>HEATER VOLTAGE</t>
  </si>
  <si>
    <t>HEATER AMPS</t>
  </si>
  <si>
    <t>HEATER WATTS</t>
  </si>
  <si>
    <t>LIQUID LINE SIZE</t>
  </si>
  <si>
    <t>SUCTION LINE SIZE</t>
  </si>
  <si>
    <t>MCA - NO-ECONET</t>
  </si>
  <si>
    <t>MOPD - NO-ECONET</t>
  </si>
  <si>
    <t>MCA - ECONET</t>
  </si>
  <si>
    <t>MOPD - ECONET</t>
  </si>
  <si>
    <t>APPROX. SHIP WEIGHT</t>
  </si>
  <si>
    <t>NEXT-GEN ALL-TEMP</t>
  </si>
  <si>
    <t>AIR DEFROST</t>
  </si>
  <si>
    <t>DUAL SPEED EC MOTOR</t>
  </si>
  <si>
    <t>115/1/60</t>
  </si>
  <si>
    <t>ELECTRIC DEFROST</t>
  </si>
  <si>
    <t>208-230/3/60</t>
  </si>
  <si>
    <t>SINGLE SPEED EC MOTOR</t>
  </si>
  <si>
    <t>PSC MOTOR</t>
  </si>
  <si>
    <t>L4G027ADA</t>
  </si>
  <si>
    <t>HOT GAS - REVERSE CYCLE</t>
  </si>
  <si>
    <t>L4G032ADA</t>
  </si>
  <si>
    <t>L4G038ADA</t>
  </si>
  <si>
    <t>L4G051ADA</t>
  </si>
  <si>
    <t>L4G064ADA</t>
  </si>
  <si>
    <t>L4G080ADA</t>
  </si>
  <si>
    <t>L4G094ADA</t>
  </si>
  <si>
    <t>L4G110ADA</t>
  </si>
  <si>
    <t>L4G125ADA</t>
  </si>
  <si>
    <t>L4G141ADA</t>
  </si>
  <si>
    <t>L4G155ADA</t>
  </si>
  <si>
    <t>L4G195ADA</t>
  </si>
  <si>
    <t>L4G230ADA</t>
  </si>
  <si>
    <t>L6G035ADA</t>
  </si>
  <si>
    <t>L6G042ADA</t>
  </si>
  <si>
    <t>L6G049ADA</t>
  </si>
  <si>
    <t>L6G066ADA</t>
  </si>
  <si>
    <t>L6G077ADA</t>
  </si>
  <si>
    <t>L6G090ADA</t>
  </si>
  <si>
    <t>L6G105ADA</t>
  </si>
  <si>
    <t>L6G121ADA</t>
  </si>
  <si>
    <t>L6G142ADA</t>
  </si>
  <si>
    <t>L6G162ADA</t>
  </si>
  <si>
    <t>L6G182ADA</t>
  </si>
  <si>
    <t>L6G200ADA</t>
  </si>
  <si>
    <t>L6G244ADA</t>
  </si>
  <si>
    <t>L6G281ADA</t>
  </si>
  <si>
    <t>L4G027DDA</t>
  </si>
  <si>
    <t>L4G032DDA</t>
  </si>
  <si>
    <t>L4G038DDA</t>
  </si>
  <si>
    <t>L4G051DDA</t>
  </si>
  <si>
    <t>L4G064DDA</t>
  </si>
  <si>
    <t>L4G080DDA</t>
  </si>
  <si>
    <t>L4G094DDA</t>
  </si>
  <si>
    <t>L4G110DDA</t>
  </si>
  <si>
    <t>L4G125DDA</t>
  </si>
  <si>
    <t>L4G141DDA</t>
  </si>
  <si>
    <t>L4G155DDA</t>
  </si>
  <si>
    <t>L4G195DDA</t>
  </si>
  <si>
    <t>L4G230DDA</t>
  </si>
  <si>
    <t>L6G035DDA</t>
  </si>
  <si>
    <t>L6G042DDA</t>
  </si>
  <si>
    <t>L6G049DDA</t>
  </si>
  <si>
    <t>L6G066DDA</t>
  </si>
  <si>
    <t>L6G077DDA</t>
  </si>
  <si>
    <t>L6G090DDA</t>
  </si>
  <si>
    <t>L6G105DDA</t>
  </si>
  <si>
    <t>L6G121DDA</t>
  </si>
  <si>
    <t>L6G142DDA</t>
  </si>
  <si>
    <t>L6G162DDA</t>
  </si>
  <si>
    <t>L6G182DDA</t>
  </si>
  <si>
    <t>L6G200DDA</t>
  </si>
  <si>
    <t>L6G244DDA</t>
  </si>
  <si>
    <t>L6G281DDA</t>
  </si>
  <si>
    <t>L4G027AEA</t>
  </si>
  <si>
    <t>L4G032AEA</t>
  </si>
  <si>
    <t>L4G038AEA</t>
  </si>
  <si>
    <t>L4G051AEA</t>
  </si>
  <si>
    <t>L4G064AEA</t>
  </si>
  <si>
    <t>L4G080AEA</t>
  </si>
  <si>
    <t>L4G094AEA</t>
  </si>
  <si>
    <t>L4G110AEA</t>
  </si>
  <si>
    <t>L4G125AEA</t>
  </si>
  <si>
    <t>L4G141AEA</t>
  </si>
  <si>
    <t>L4G155AEA</t>
  </si>
  <si>
    <t>L4G195AEA</t>
  </si>
  <si>
    <t>L4G230AEA</t>
  </si>
  <si>
    <t>L6G035AEA</t>
  </si>
  <si>
    <t>L6G042AEA</t>
  </si>
  <si>
    <t>L6G049AEA</t>
  </si>
  <si>
    <t>L6G066AEA</t>
  </si>
  <si>
    <t>L6G077AEA</t>
  </si>
  <si>
    <t>L6G090AEA</t>
  </si>
  <si>
    <t>L6G105AEA</t>
  </si>
  <si>
    <t>L6G121AEA</t>
  </si>
  <si>
    <t>L6G142AEA</t>
  </si>
  <si>
    <t>L6G162AEA</t>
  </si>
  <si>
    <t>L6G182AEA</t>
  </si>
  <si>
    <t>L6G200AEA</t>
  </si>
  <si>
    <t>L6G244AEA</t>
  </si>
  <si>
    <t>L6G281AEA</t>
  </si>
  <si>
    <t>L4G027DEA</t>
  </si>
  <si>
    <t>L4G032DEA</t>
  </si>
  <si>
    <t>L4G038DEA</t>
  </si>
  <si>
    <t>L4G051DEA</t>
  </si>
  <si>
    <t>L4G064DEA</t>
  </si>
  <si>
    <t>L4G080DEA</t>
  </si>
  <si>
    <t>L4G094DEA</t>
  </si>
  <si>
    <t>L4G110DEA</t>
  </si>
  <si>
    <t>L4G125DEA</t>
  </si>
  <si>
    <t>L4G141DEA</t>
  </si>
  <si>
    <t>L4G155DEA</t>
  </si>
  <si>
    <t>L4G195DEA</t>
  </si>
  <si>
    <t>L4G230DEA</t>
  </si>
  <si>
    <t>L6G035DEA</t>
  </si>
  <si>
    <t>L6G042DEA</t>
  </si>
  <si>
    <t>L6G049DEA</t>
  </si>
  <si>
    <t>L6G066DEA</t>
  </si>
  <si>
    <t>L6G077DEA</t>
  </si>
  <si>
    <t>L6G090DEA</t>
  </si>
  <si>
    <t>L6G105DEA</t>
  </si>
  <si>
    <t>L6G121DEA</t>
  </si>
  <si>
    <t>L6G142DEA</t>
  </si>
  <si>
    <t>L6G162DEA</t>
  </si>
  <si>
    <t>L6G182DEA</t>
  </si>
  <si>
    <t>L6G200DEA</t>
  </si>
  <si>
    <t>L6G244DEA</t>
  </si>
  <si>
    <t>L6G281DEA</t>
  </si>
  <si>
    <t>L4G027APA</t>
  </si>
  <si>
    <t>L4G032APA</t>
  </si>
  <si>
    <t>L4G038APA</t>
  </si>
  <si>
    <t>L4G051APA</t>
  </si>
  <si>
    <t>L4G064APA</t>
  </si>
  <si>
    <t>L4G080APA</t>
  </si>
  <si>
    <t>L4G094APA</t>
  </si>
  <si>
    <t>L4G110APA</t>
  </si>
  <si>
    <t>L4G125APA</t>
  </si>
  <si>
    <t>L4G141APA</t>
  </si>
  <si>
    <t>L4G155APA</t>
  </si>
  <si>
    <t>L4G195APA</t>
  </si>
  <si>
    <t>L4G230APA</t>
  </si>
  <si>
    <t>L6G035APA</t>
  </si>
  <si>
    <t>L6G042APA</t>
  </si>
  <si>
    <t>L6G049APA</t>
  </si>
  <si>
    <t>L6G066APA</t>
  </si>
  <si>
    <t>L6G077APA</t>
  </si>
  <si>
    <t>L6G090APA</t>
  </si>
  <si>
    <t>L6G105APA</t>
  </si>
  <si>
    <t>L6G121APA</t>
  </si>
  <si>
    <t>L6G142APA</t>
  </si>
  <si>
    <t>L6G162APA</t>
  </si>
  <si>
    <t>L6G182APA</t>
  </si>
  <si>
    <t>L6G200APA</t>
  </si>
  <si>
    <t>L6G244APA</t>
  </si>
  <si>
    <t>L6G281APA</t>
  </si>
  <si>
    <t>L4G027DPA</t>
  </si>
  <si>
    <t>L4G032DPA</t>
  </si>
  <si>
    <t>L4G038DPA</t>
  </si>
  <si>
    <t>L4G051DPA</t>
  </si>
  <si>
    <t>L4G064DPA</t>
  </si>
  <si>
    <t>L4G080DPA</t>
  </si>
  <si>
    <t>L4G094DPA</t>
  </si>
  <si>
    <t>L4G110DPA</t>
  </si>
  <si>
    <t>L4G125DPA</t>
  </si>
  <si>
    <t>L4G141DPA</t>
  </si>
  <si>
    <t>L4G155DPA</t>
  </si>
  <si>
    <t>L4G195DPA</t>
  </si>
  <si>
    <t>L4G230DPA</t>
  </si>
  <si>
    <t>L6G035DPA</t>
  </si>
  <si>
    <t>L6G042DPA</t>
  </si>
  <si>
    <t>L6G049DPA</t>
  </si>
  <si>
    <t>L6G066DPA</t>
  </si>
  <si>
    <t>L6G077DPA</t>
  </si>
  <si>
    <t>L6G090DPA</t>
  </si>
  <si>
    <t>L6G105DPA</t>
  </si>
  <si>
    <t>L6G121DPA</t>
  </si>
  <si>
    <t>L6G142DPA</t>
  </si>
  <si>
    <t>L6G162DPA</t>
  </si>
  <si>
    <t>L6G182DPA</t>
  </si>
  <si>
    <t>L6G200DPA</t>
  </si>
  <si>
    <t>L6G244DPA</t>
  </si>
  <si>
    <t>L6G281DPA</t>
  </si>
  <si>
    <t>L4G027FPA</t>
  </si>
  <si>
    <t>L4G032FPA</t>
  </si>
  <si>
    <t>L4G038FPA</t>
  </si>
  <si>
    <t>L4G051FPA</t>
  </si>
  <si>
    <t>L4G064FPA</t>
  </si>
  <si>
    <t>L4G080FPA</t>
  </si>
  <si>
    <t>L4G094FPA</t>
  </si>
  <si>
    <t>L4G110FPA</t>
  </si>
  <si>
    <t>L4G125FPA</t>
  </si>
  <si>
    <t>L4G141FPA</t>
  </si>
  <si>
    <t>L4G155FPA</t>
  </si>
  <si>
    <t>L4G195FPA</t>
  </si>
  <si>
    <t>L4G230FPA</t>
  </si>
  <si>
    <t>L6G035FPA</t>
  </si>
  <si>
    <t>L6G042FPA</t>
  </si>
  <si>
    <t>L6G049FPA</t>
  </si>
  <si>
    <t>L6G066FPA</t>
  </si>
  <si>
    <t>L6G077FPA</t>
  </si>
  <si>
    <t>L6G090FPA</t>
  </si>
  <si>
    <t>L6G105FPA</t>
  </si>
  <si>
    <t>L6G121FPA</t>
  </si>
  <si>
    <t>L6G142FPA</t>
  </si>
  <si>
    <t>L6G162FPA</t>
  </si>
  <si>
    <t>L6G182FPA</t>
  </si>
  <si>
    <t>L6G200FPA</t>
  </si>
  <si>
    <t>L6G244FPA</t>
  </si>
  <si>
    <t>L6G281FPA</t>
  </si>
  <si>
    <t>L4H027ADA</t>
  </si>
  <si>
    <t>HOT GAS - 3-PIPE</t>
  </si>
  <si>
    <t>L4H032ADA</t>
  </si>
  <si>
    <t>L4H038ADA</t>
  </si>
  <si>
    <t>L4H051ADA</t>
  </si>
  <si>
    <t>L4H064ADA</t>
  </si>
  <si>
    <t>L4H080ADA</t>
  </si>
  <si>
    <t>L4H094ADA</t>
  </si>
  <si>
    <t>L4H110ADA</t>
  </si>
  <si>
    <t>L4H125ADA</t>
  </si>
  <si>
    <t>L4H141ADA</t>
  </si>
  <si>
    <t>L4H155ADA</t>
  </si>
  <si>
    <t>L4H195ADA</t>
  </si>
  <si>
    <t>L4H230ADA</t>
  </si>
  <si>
    <t>L6H035ADA</t>
  </si>
  <si>
    <t>L6H042ADA</t>
  </si>
  <si>
    <t>L6H049ADA</t>
  </si>
  <si>
    <t>L6H066ADA</t>
  </si>
  <si>
    <t>L6H077ADA</t>
  </si>
  <si>
    <t>L6H090ADA</t>
  </si>
  <si>
    <t>L6H105ADA</t>
  </si>
  <si>
    <t>L6H121ADA</t>
  </si>
  <si>
    <t>L6H142ADA</t>
  </si>
  <si>
    <t>L6H162ADA</t>
  </si>
  <si>
    <t>L6H182ADA</t>
  </si>
  <si>
    <t>L6H200ADA</t>
  </si>
  <si>
    <t>L6H244ADA</t>
  </si>
  <si>
    <t>L6H281ADA</t>
  </si>
  <si>
    <t>L4H027DDA</t>
  </si>
  <si>
    <t>L4H032DDA</t>
  </si>
  <si>
    <t>L4H038DDA</t>
  </si>
  <si>
    <t>L4H051DDA</t>
  </si>
  <si>
    <t>L4H064DDA</t>
  </si>
  <si>
    <t>L4H080DDA</t>
  </si>
  <si>
    <t>L4H094DDA</t>
  </si>
  <si>
    <t>L4H110DDA</t>
  </si>
  <si>
    <t>L4H125DDA</t>
  </si>
  <si>
    <t>L4H141DDA</t>
  </si>
  <si>
    <t>L4H155DDA</t>
  </si>
  <si>
    <t>L4H195DDA</t>
  </si>
  <si>
    <t>L4H230DDA</t>
  </si>
  <si>
    <t>L6H035DDA</t>
  </si>
  <si>
    <t>L6H042DDA</t>
  </si>
  <si>
    <t>L6H049DDA</t>
  </si>
  <si>
    <t>L6H066DDA</t>
  </si>
  <si>
    <t>L6H077DDA</t>
  </si>
  <si>
    <t>L6H090DDA</t>
  </si>
  <si>
    <t>L6H105DDA</t>
  </si>
  <si>
    <t>L6H121DDA</t>
  </si>
  <si>
    <t>L6H142DDA</t>
  </si>
  <si>
    <t>L6H162DDA</t>
  </si>
  <si>
    <t>L6H182DDA</t>
  </si>
  <si>
    <t>L6H200DDA</t>
  </si>
  <si>
    <t>L6H244DDA</t>
  </si>
  <si>
    <t>L6H281DDA</t>
  </si>
  <si>
    <t>L4H027AEA</t>
  </si>
  <si>
    <t>L4H032AEA</t>
  </si>
  <si>
    <t>L4H038AEA</t>
  </si>
  <si>
    <t>L4H051AEA</t>
  </si>
  <si>
    <t>L4H064AEA</t>
  </si>
  <si>
    <t>L4H080AEA</t>
  </si>
  <si>
    <t>L4H094AEA</t>
  </si>
  <si>
    <t>L4H110AEA</t>
  </si>
  <si>
    <t>L4H125AEA</t>
  </si>
  <si>
    <t>L4H141AEA</t>
  </si>
  <si>
    <t>L4H155AEA</t>
  </si>
  <si>
    <t>L4H195AEA</t>
  </si>
  <si>
    <t>L4H230AEA</t>
  </si>
  <si>
    <t>L6H035AEA</t>
  </si>
  <si>
    <t>L6H042AEA</t>
  </si>
  <si>
    <t>L6H049AEA</t>
  </si>
  <si>
    <t>L6H066AEA</t>
  </si>
  <si>
    <t>L6H077AEA</t>
  </si>
  <si>
    <t>L6H090AEA</t>
  </si>
  <si>
    <t>L6H105AEA</t>
  </si>
  <si>
    <t>L6H121AEA</t>
  </si>
  <si>
    <t>L6H142AEA</t>
  </si>
  <si>
    <t>L6H162AEA</t>
  </si>
  <si>
    <t>L6H182AEA</t>
  </si>
  <si>
    <t>L6H200AEA</t>
  </si>
  <si>
    <t>L6H244AEA</t>
  </si>
  <si>
    <t>L6H281AEA</t>
  </si>
  <si>
    <t>L4H027DEA</t>
  </si>
  <si>
    <t>L4H032DEA</t>
  </si>
  <si>
    <t>L4H038DEA</t>
  </si>
  <si>
    <t>L4H051DEA</t>
  </si>
  <si>
    <t>L4H064DEA</t>
  </si>
  <si>
    <t>L4H080DEA</t>
  </si>
  <si>
    <t>L4H094DEA</t>
  </si>
  <si>
    <t>L4H110DEA</t>
  </si>
  <si>
    <t>L4H125DEA</t>
  </si>
  <si>
    <t>L4H141DEA</t>
  </si>
  <si>
    <t>L4H155DEA</t>
  </si>
  <si>
    <t>L4H195DEA</t>
  </si>
  <si>
    <t>L4H230DEA</t>
  </si>
  <si>
    <t>L6H035DEA</t>
  </si>
  <si>
    <t>L6H042DEA</t>
  </si>
  <si>
    <t>L6H049DEA</t>
  </si>
  <si>
    <t>L6H066DEA</t>
  </si>
  <si>
    <t>L6H077DEA</t>
  </si>
  <si>
    <t>L6H090DEA</t>
  </si>
  <si>
    <t>L6H105DEA</t>
  </si>
  <si>
    <t>L6H121DEA</t>
  </si>
  <si>
    <t>L6H142DEA</t>
  </si>
  <si>
    <t>L6H162DEA</t>
  </si>
  <si>
    <t>L6H182DEA</t>
  </si>
  <si>
    <t>L6H200DEA</t>
  </si>
  <si>
    <t>L6H244DEA</t>
  </si>
  <si>
    <t>L6H281DEA</t>
  </si>
  <si>
    <t>L4H027APA</t>
  </si>
  <si>
    <t>L4H032APA</t>
  </si>
  <si>
    <t>L4H038APA</t>
  </si>
  <si>
    <t>L4H051APA</t>
  </si>
  <si>
    <t>L4H064APA</t>
  </si>
  <si>
    <t>L4H080APA</t>
  </si>
  <si>
    <t>L4H094APA</t>
  </si>
  <si>
    <t>L4H110APA</t>
  </si>
  <si>
    <t>L4H125APA</t>
  </si>
  <si>
    <t>L4H141APA</t>
  </si>
  <si>
    <t>L4H155APA</t>
  </si>
  <si>
    <t>L4H195APA</t>
  </si>
  <si>
    <t>L4H230APA</t>
  </si>
  <si>
    <t>L6H035APA</t>
  </si>
  <si>
    <t>L6H042APA</t>
  </si>
  <si>
    <t>L6H049APA</t>
  </si>
  <si>
    <t>L6H066APA</t>
  </si>
  <si>
    <t>L6H077APA</t>
  </si>
  <si>
    <t>L6H090APA</t>
  </si>
  <si>
    <t>L6H105APA</t>
  </si>
  <si>
    <t>L6H121APA</t>
  </si>
  <si>
    <t>L6H142APA</t>
  </si>
  <si>
    <t>L6H162APA</t>
  </si>
  <si>
    <t>L6H182APA</t>
  </si>
  <si>
    <t>L6H200APA</t>
  </si>
  <si>
    <t>L6H244APA</t>
  </si>
  <si>
    <t>L6H281APA</t>
  </si>
  <si>
    <t>L4H027DPA</t>
  </si>
  <si>
    <t>L4H032DPA</t>
  </si>
  <si>
    <t>L4H038DPA</t>
  </si>
  <si>
    <t>L4H051DPA</t>
  </si>
  <si>
    <t>L4H064DPA</t>
  </si>
  <si>
    <t>L4H080DPA</t>
  </si>
  <si>
    <t>L4H094DPA</t>
  </si>
  <si>
    <t>L4H110DPA</t>
  </si>
  <si>
    <t>L4H125DPA</t>
  </si>
  <si>
    <t>L4H141DPA</t>
  </si>
  <si>
    <t>L4H155DPA</t>
  </si>
  <si>
    <t>L4H195DPA</t>
  </si>
  <si>
    <t>L4H230DPA</t>
  </si>
  <si>
    <t>L6H035DPA</t>
  </si>
  <si>
    <t>L6H042DPA</t>
  </si>
  <si>
    <t>L6H049DPA</t>
  </si>
  <si>
    <t>L6H066DPA</t>
  </si>
  <si>
    <t>L6H077DPA</t>
  </si>
  <si>
    <t>L6H090DPA</t>
  </si>
  <si>
    <t>L6H105DPA</t>
  </si>
  <si>
    <t>L6H121DPA</t>
  </si>
  <si>
    <t>L6H142DPA</t>
  </si>
  <si>
    <t>L6H162DPA</t>
  </si>
  <si>
    <t>L6H182DPA</t>
  </si>
  <si>
    <t>L6H200DPA</t>
  </si>
  <si>
    <t>L6H244DPA</t>
  </si>
  <si>
    <t>L6H281DPA</t>
  </si>
  <si>
    <t>L4H027FPA</t>
  </si>
  <si>
    <t>L4H032FPA</t>
  </si>
  <si>
    <t>L4H038FPA</t>
  </si>
  <si>
    <t>L4H051FPA</t>
  </si>
  <si>
    <t>L4H064FPA</t>
  </si>
  <si>
    <t>L4H080FPA</t>
  </si>
  <si>
    <t>L4H094FPA</t>
  </si>
  <si>
    <t>L4H110FPA</t>
  </si>
  <si>
    <t>L4H125FPA</t>
  </si>
  <si>
    <t>L4H141FPA</t>
  </si>
  <si>
    <t>L4H155FPA</t>
  </si>
  <si>
    <t>L4H195FPA</t>
  </si>
  <si>
    <t>L4H230FPA</t>
  </si>
  <si>
    <t>L6H035FPA</t>
  </si>
  <si>
    <t>L6H042FPA</t>
  </si>
  <si>
    <t>L6H049FPA</t>
  </si>
  <si>
    <t>L6H066FPA</t>
  </si>
  <si>
    <t>L6H077FPA</t>
  </si>
  <si>
    <t>L6H090FPA</t>
  </si>
  <si>
    <t>L6H105FPA</t>
  </si>
  <si>
    <t>L6H121FPA</t>
  </si>
  <si>
    <t>L6H142FPA</t>
  </si>
  <si>
    <t>L6H162FPA</t>
  </si>
  <si>
    <t>L6H182FPA</t>
  </si>
  <si>
    <t>L6H200FPA</t>
  </si>
  <si>
    <t>L6H244FPA</t>
  </si>
  <si>
    <t>L6H281FPA</t>
  </si>
  <si>
    <t>TOTAL MOTOR AMPS</t>
  </si>
  <si>
    <t>Heater Voltage</t>
  </si>
  <si>
    <t>Hot Gas - 3 Pipe</t>
  </si>
  <si>
    <t>Hot Gas - Reverse Cycle</t>
  </si>
  <si>
    <t>L4P</t>
  </si>
  <si>
    <t>110</t>
  </si>
  <si>
    <t>125</t>
  </si>
  <si>
    <t>141</t>
  </si>
  <si>
    <t>155</t>
  </si>
  <si>
    <t>195</t>
  </si>
  <si>
    <t>230</t>
  </si>
  <si>
    <t>L6P</t>
  </si>
  <si>
    <t>105</t>
  </si>
  <si>
    <t>121</t>
  </si>
  <si>
    <t>142</t>
  </si>
  <si>
    <t>162</t>
  </si>
  <si>
    <t>L4R</t>
  </si>
  <si>
    <t>L6R</t>
  </si>
  <si>
    <t>Motor Voltage</t>
  </si>
  <si>
    <t>Fins/In</t>
  </si>
  <si>
    <t>4E</t>
  </si>
  <si>
    <t>6E</t>
  </si>
  <si>
    <t>6A</t>
  </si>
  <si>
    <t>4P</t>
  </si>
  <si>
    <t>6P</t>
  </si>
  <si>
    <t>4R</t>
  </si>
  <si>
    <t>6R</t>
  </si>
  <si>
    <t>031</t>
  </si>
  <si>
    <t>044</t>
  </si>
  <si>
    <t>059</t>
  </si>
  <si>
    <t>095</t>
  </si>
  <si>
    <t>109</t>
  </si>
  <si>
    <t>128</t>
  </si>
  <si>
    <t>144</t>
  </si>
  <si>
    <t>163</t>
  </si>
  <si>
    <t>177</t>
  </si>
  <si>
    <t>225</t>
  </si>
  <si>
    <t>040</t>
  </si>
  <si>
    <t>056</t>
  </si>
  <si>
    <t>078</t>
  </si>
  <si>
    <t>088</t>
  </si>
  <si>
    <t>106</t>
  </si>
  <si>
    <t>124</t>
  </si>
  <si>
    <t>166</t>
  </si>
  <si>
    <t>187</t>
  </si>
  <si>
    <t>210</t>
  </si>
  <si>
    <t>228</t>
  </si>
  <si>
    <t>048</t>
  </si>
  <si>
    <t>060</t>
  </si>
  <si>
    <t>085</t>
  </si>
  <si>
    <t>136</t>
  </si>
  <si>
    <t>153</t>
  </si>
  <si>
    <t>188</t>
  </si>
  <si>
    <t>212</t>
  </si>
  <si>
    <t>278</t>
  </si>
  <si>
    <t>Refrig.</t>
  </si>
  <si>
    <t>Capacity Data</t>
  </si>
  <si>
    <t>Temperature</t>
  </si>
  <si>
    <t>ALL-TEMP</t>
  </si>
  <si>
    <t>Additional 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</si>
</sst>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;#;@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.5"/>
      <name val="Times New Roman"/>
      <family val="1"/>
    </font>
    <font>
      <sz val="10.5"/>
      <color theme="1"/>
      <name val="Times New Roman"/>
      <family val="1"/>
    </font>
    <font>
      <b/>
      <sz val="10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u/>
      <sz val="10"/>
      <color theme="10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36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0"/>
      <name val="Calibri"/>
      <family val="2"/>
      <scheme val="minor"/>
    </font>
    <font>
      <b/>
      <sz val="10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176">
    <xf numFmtId="0" fontId="0" fillId="0" borderId="0" xfId="0"/>
    <xf numFmtId="0" fontId="6" fillId="2" borderId="8" xfId="0" applyFont="1" applyFill="1" applyBorder="1" applyAlignment="1" applyProtection="1">
      <protection locked="0"/>
    </xf>
    <xf numFmtId="0" fontId="14" fillId="0" borderId="0" xfId="0" applyFont="1" applyProtection="1"/>
    <xf numFmtId="0" fontId="0" fillId="6" borderId="0" xfId="0" applyFill="1"/>
    <xf numFmtId="12" fontId="0" fillId="0" borderId="0" xfId="0" applyNumberFormat="1"/>
    <xf numFmtId="0" fontId="0" fillId="0" borderId="0" xfId="0" quotePrefix="1"/>
    <xf numFmtId="0" fontId="0" fillId="0" borderId="0" xfId="0" applyFill="1"/>
    <xf numFmtId="0" fontId="9" fillId="4" borderId="0" xfId="0" applyFont="1" applyFill="1" applyBorder="1" applyAlignment="1">
      <alignment vertical="center" wrapText="1"/>
    </xf>
    <xf numFmtId="0" fontId="9" fillId="4" borderId="6" xfId="0" applyFont="1" applyFill="1" applyBorder="1" applyAlignment="1">
      <alignment vertical="center" wrapText="1"/>
    </xf>
    <xf numFmtId="0" fontId="0" fillId="0" borderId="21" xfId="0" applyBorder="1"/>
    <xf numFmtId="0" fontId="9" fillId="0" borderId="21" xfId="0" applyFont="1" applyFill="1" applyBorder="1" applyAlignment="1"/>
    <xf numFmtId="0" fontId="0" fillId="0" borderId="21" xfId="0" applyBorder="1" applyProtection="1"/>
    <xf numFmtId="0" fontId="0" fillId="0" borderId="2" xfId="0" applyBorder="1"/>
    <xf numFmtId="0" fontId="0" fillId="0" borderId="0" xfId="0" applyBorder="1"/>
    <xf numFmtId="0" fontId="14" fillId="0" borderId="0" xfId="0" applyFont="1"/>
    <xf numFmtId="0" fontId="14" fillId="6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horizontal="center"/>
    </xf>
    <xf numFmtId="164" fontId="14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49" fontId="14" fillId="0" borderId="0" xfId="0" applyNumberFormat="1" applyFont="1" applyProtection="1"/>
    <xf numFmtId="49" fontId="14" fillId="0" borderId="0" xfId="0" applyNumberFormat="1" applyFont="1"/>
    <xf numFmtId="49" fontId="14" fillId="0" borderId="0" xfId="0" applyNumberFormat="1" applyFont="1" applyAlignment="1" applyProtection="1">
      <alignment horizontal="center"/>
    </xf>
    <xf numFmtId="0" fontId="14" fillId="0" borderId="0" xfId="0" applyFont="1" applyFill="1" applyProtection="1"/>
    <xf numFmtId="0" fontId="14" fillId="0" borderId="0" xfId="0" applyFont="1" applyFill="1" applyAlignment="1"/>
    <xf numFmtId="0" fontId="14" fillId="0" borderId="0" xfId="0" applyFont="1" applyFill="1" applyAlignment="1" applyProtection="1"/>
    <xf numFmtId="0" fontId="9" fillId="0" borderId="11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5" borderId="11" xfId="0" applyFont="1" applyFill="1" applyBorder="1" applyAlignment="1" applyProtection="1">
      <alignment horizontal="center"/>
      <protection locked="0"/>
    </xf>
    <xf numFmtId="0" fontId="9" fillId="5" borderId="17" xfId="0" applyFont="1" applyFill="1" applyBorder="1" applyAlignment="1" applyProtection="1">
      <alignment horizontal="center"/>
      <protection locked="0"/>
    </xf>
    <xf numFmtId="0" fontId="6" fillId="3" borderId="32" xfId="0" applyFont="1" applyFill="1" applyBorder="1" applyAlignment="1">
      <alignment horizontal="center"/>
    </xf>
    <xf numFmtId="0" fontId="9" fillId="0" borderId="2" xfId="0" applyFont="1" applyBorder="1" applyAlignment="1"/>
    <xf numFmtId="0" fontId="9" fillId="0" borderId="41" xfId="0" applyFont="1" applyBorder="1" applyAlignment="1"/>
    <xf numFmtId="0" fontId="12" fillId="4" borderId="29" xfId="0" quotePrefix="1" applyFont="1" applyFill="1" applyBorder="1" applyAlignment="1">
      <alignment vertical="center"/>
    </xf>
    <xf numFmtId="0" fontId="12" fillId="4" borderId="29" xfId="0" applyFont="1" applyFill="1" applyBorder="1" applyAlignment="1">
      <alignment vertical="center"/>
    </xf>
    <xf numFmtId="0" fontId="6" fillId="4" borderId="45" xfId="0" quotePrefix="1" applyFont="1" applyFill="1" applyBorder="1" applyAlignment="1">
      <alignment horizontal="center" vertical="center"/>
    </xf>
    <xf numFmtId="0" fontId="6" fillId="2" borderId="18" xfId="0" applyFont="1" applyFill="1" applyBorder="1" applyAlignment="1" applyProtection="1">
      <protection locked="0"/>
    </xf>
    <xf numFmtId="0" fontId="6" fillId="3" borderId="18" xfId="0" applyFont="1" applyFill="1" applyBorder="1" applyAlignment="1">
      <alignment horizontal="center"/>
    </xf>
    <xf numFmtId="12" fontId="6" fillId="3" borderId="18" xfId="0" applyNumberFormat="1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6" fillId="4" borderId="23" xfId="0" applyFont="1" applyFill="1" applyBorder="1" applyAlignment="1">
      <alignment horizontal="center"/>
    </xf>
    <xf numFmtId="0" fontId="9" fillId="4" borderId="14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0" fontId="9" fillId="0" borderId="25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5" borderId="8" xfId="0" applyFont="1" applyFill="1" applyBorder="1" applyAlignment="1" applyProtection="1">
      <alignment horizontal="center"/>
      <protection locked="0"/>
    </xf>
    <xf numFmtId="0" fontId="9" fillId="0" borderId="8" xfId="0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0" fontId="9" fillId="0" borderId="37" xfId="0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0" fontId="9" fillId="0" borderId="39" xfId="0" applyFont="1" applyBorder="1" applyAlignment="1">
      <alignment horizontal="center"/>
    </xf>
    <xf numFmtId="0" fontId="9" fillId="0" borderId="40" xfId="0" applyFont="1" applyBorder="1" applyAlignment="1">
      <alignment horizontal="center"/>
    </xf>
    <xf numFmtId="0" fontId="9" fillId="4" borderId="8" xfId="0" quotePrefix="1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2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3" borderId="52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9" fillId="0" borderId="14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3" borderId="33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31" xfId="0" applyFont="1" applyFill="1" applyBorder="1" applyAlignment="1">
      <alignment horizontal="center"/>
    </xf>
    <xf numFmtId="0" fontId="9" fillId="3" borderId="32" xfId="0" applyFont="1" applyFill="1" applyBorder="1" applyAlignment="1">
      <alignment horizontal="center"/>
    </xf>
    <xf numFmtId="0" fontId="9" fillId="0" borderId="28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6" fillId="4" borderId="43" xfId="0" applyFont="1" applyFill="1" applyBorder="1" applyAlignment="1">
      <alignment horizontal="center"/>
    </xf>
    <xf numFmtId="0" fontId="6" fillId="4" borderId="44" xfId="0" applyFont="1" applyFill="1" applyBorder="1" applyAlignment="1">
      <alignment horizontal="center"/>
    </xf>
    <xf numFmtId="0" fontId="9" fillId="0" borderId="14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center"/>
    </xf>
    <xf numFmtId="0" fontId="9" fillId="0" borderId="15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30" xfId="0" applyFont="1" applyBorder="1" applyAlignment="1" applyProtection="1">
      <alignment horizontal="center" wrapText="1"/>
      <protection locked="0"/>
    </xf>
    <xf numFmtId="0" fontId="9" fillId="0" borderId="20" xfId="0" applyFont="1" applyBorder="1" applyAlignment="1" applyProtection="1">
      <alignment horizontal="center" wrapText="1"/>
      <protection locked="0"/>
    </xf>
    <xf numFmtId="0" fontId="9" fillId="0" borderId="24" xfId="0" applyFont="1" applyBorder="1" applyAlignment="1" applyProtection="1">
      <alignment horizontal="center" wrapText="1"/>
      <protection locked="0"/>
    </xf>
    <xf numFmtId="0" fontId="6" fillId="0" borderId="28" xfId="0" applyFont="1" applyBorder="1" applyAlignment="1" applyProtection="1">
      <alignment horizontal="left" vertical="top" wrapText="1"/>
      <protection locked="0"/>
    </xf>
    <xf numFmtId="0" fontId="6" fillId="0" borderId="19" xfId="0" applyFont="1" applyBorder="1" applyAlignment="1" applyProtection="1">
      <alignment horizontal="left" vertical="top" wrapText="1"/>
      <protection locked="0"/>
    </xf>
    <xf numFmtId="0" fontId="6" fillId="0" borderId="23" xfId="0" applyFont="1" applyBorder="1" applyAlignment="1" applyProtection="1">
      <alignment horizontal="left" vertical="top" wrapText="1"/>
      <protection locked="0"/>
    </xf>
    <xf numFmtId="0" fontId="6" fillId="0" borderId="21" xfId="0" applyFont="1" applyBorder="1" applyAlignment="1" applyProtection="1">
      <alignment horizontal="left" vertical="top" wrapText="1"/>
      <protection locked="0"/>
    </xf>
    <xf numFmtId="0" fontId="6" fillId="0" borderId="0" xfId="0" applyFont="1" applyBorder="1" applyAlignment="1" applyProtection="1">
      <alignment horizontal="left" vertical="top" wrapText="1"/>
      <protection locked="0"/>
    </xf>
    <xf numFmtId="0" fontId="6" fillId="0" borderId="29" xfId="0" applyFont="1" applyBorder="1" applyAlignment="1" applyProtection="1">
      <alignment horizontal="left" vertical="top" wrapText="1"/>
      <protection locked="0"/>
    </xf>
    <xf numFmtId="0" fontId="6" fillId="0" borderId="51" xfId="0" applyFont="1" applyBorder="1" applyAlignment="1" applyProtection="1">
      <alignment horizontal="left" vertical="top" wrapText="1"/>
      <protection locked="0"/>
    </xf>
    <xf numFmtId="0" fontId="6" fillId="0" borderId="44" xfId="0" applyFont="1" applyBorder="1" applyAlignment="1" applyProtection="1">
      <alignment horizontal="left" vertical="top" wrapText="1"/>
      <protection locked="0"/>
    </xf>
    <xf numFmtId="0" fontId="6" fillId="0" borderId="45" xfId="0" applyFont="1" applyBorder="1" applyAlignment="1" applyProtection="1">
      <alignment horizontal="left" vertical="top" wrapText="1"/>
      <protection locked="0"/>
    </xf>
    <xf numFmtId="0" fontId="6" fillId="5" borderId="11" xfId="0" applyFont="1" applyFill="1" applyBorder="1" applyAlignment="1" applyProtection="1">
      <alignment horizontal="center"/>
      <protection locked="0"/>
    </xf>
    <xf numFmtId="0" fontId="6" fillId="5" borderId="12" xfId="0" applyFont="1" applyFill="1" applyBorder="1" applyAlignment="1" applyProtection="1">
      <alignment horizontal="center"/>
      <protection locked="0"/>
    </xf>
    <xf numFmtId="0" fontId="6" fillId="5" borderId="22" xfId="0" applyFont="1" applyFill="1" applyBorder="1" applyAlignment="1" applyProtection="1">
      <alignment horizontal="center"/>
      <protection locked="0"/>
    </xf>
    <xf numFmtId="0" fontId="6" fillId="5" borderId="33" xfId="0" applyFont="1" applyFill="1" applyBorder="1" applyAlignment="1" applyProtection="1">
      <alignment horizontal="center"/>
      <protection locked="0"/>
    </xf>
    <xf numFmtId="0" fontId="6" fillId="5" borderId="34" xfId="0" applyFont="1" applyFill="1" applyBorder="1" applyAlignment="1" applyProtection="1">
      <alignment horizontal="center"/>
      <protection locked="0"/>
    </xf>
    <xf numFmtId="0" fontId="6" fillId="5" borderId="35" xfId="0" applyFont="1" applyFill="1" applyBorder="1" applyAlignment="1" applyProtection="1">
      <alignment horizontal="center"/>
      <protection locked="0"/>
    </xf>
    <xf numFmtId="0" fontId="15" fillId="0" borderId="14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 applyProtection="1">
      <alignment horizontal="center"/>
      <protection locked="0"/>
    </xf>
    <xf numFmtId="0" fontId="6" fillId="5" borderId="13" xfId="0" applyFont="1" applyFill="1" applyBorder="1" applyAlignment="1" applyProtection="1">
      <alignment horizontal="center"/>
      <protection locked="0"/>
    </xf>
    <xf numFmtId="0" fontId="6" fillId="5" borderId="46" xfId="0" applyFont="1" applyFill="1" applyBorder="1" applyAlignment="1" applyProtection="1">
      <alignment horizontal="center"/>
      <protection locked="0"/>
    </xf>
    <xf numFmtId="0" fontId="6" fillId="5" borderId="42" xfId="0" applyFont="1" applyFill="1" applyBorder="1" applyAlignment="1" applyProtection="1">
      <alignment horizontal="center"/>
      <protection locked="0"/>
    </xf>
    <xf numFmtId="14" fontId="6" fillId="3" borderId="32" xfId="0" applyNumberFormat="1" applyFont="1" applyFill="1" applyBorder="1" applyAlignment="1" applyProtection="1">
      <alignment horizontal="center"/>
      <protection locked="0"/>
    </xf>
    <xf numFmtId="14" fontId="6" fillId="3" borderId="50" xfId="0" applyNumberFormat="1" applyFont="1" applyFill="1" applyBorder="1" applyAlignment="1" applyProtection="1">
      <alignment horizontal="center"/>
      <protection locked="0"/>
    </xf>
    <xf numFmtId="0" fontId="9" fillId="0" borderId="32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6" fillId="3" borderId="32" xfId="0" applyFont="1" applyFill="1" applyBorder="1" applyAlignment="1" applyProtection="1">
      <alignment horizontal="center"/>
      <protection locked="0"/>
    </xf>
    <xf numFmtId="0" fontId="8" fillId="0" borderId="48" xfId="2" applyFont="1" applyFill="1" applyBorder="1" applyAlignment="1">
      <alignment horizontal="center" vertical="center"/>
    </xf>
    <xf numFmtId="0" fontId="7" fillId="0" borderId="48" xfId="1" applyFont="1" applyFill="1" applyBorder="1" applyAlignment="1">
      <alignment horizontal="center" vertical="center"/>
    </xf>
    <xf numFmtId="0" fontId="5" fillId="0" borderId="18" xfId="1" applyFont="1" applyFill="1" applyBorder="1" applyAlignment="1">
      <alignment horizontal="center" vertical="center"/>
    </xf>
    <xf numFmtId="0" fontId="5" fillId="0" borderId="49" xfId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4" fillId="0" borderId="2" xfId="0" applyFont="1" applyBorder="1" applyAlignment="1"/>
    <xf numFmtId="0" fontId="4" fillId="0" borderId="3" xfId="0" applyFont="1" applyBorder="1" applyAlignment="1"/>
    <xf numFmtId="0" fontId="5" fillId="0" borderId="4" xfId="1" applyFont="1" applyFill="1" applyBorder="1" applyAlignment="1">
      <alignment horizontal="center" vertical="center"/>
    </xf>
    <xf numFmtId="0" fontId="6" fillId="0" borderId="4" xfId="0" applyFont="1" applyBorder="1" applyAlignment="1"/>
    <xf numFmtId="0" fontId="6" fillId="0" borderId="5" xfId="0" applyFont="1" applyBorder="1" applyAlignment="1"/>
    <xf numFmtId="0" fontId="7" fillId="0" borderId="6" xfId="1" applyFont="1" applyFill="1" applyBorder="1" applyAlignment="1">
      <alignment horizontal="center" vertical="center"/>
    </xf>
    <xf numFmtId="0" fontId="6" fillId="0" borderId="0" xfId="0" applyFont="1" applyBorder="1" applyAlignment="1"/>
    <xf numFmtId="0" fontId="6" fillId="0" borderId="7" xfId="0" applyFont="1" applyBorder="1" applyAlignment="1"/>
    <xf numFmtId="0" fontId="5" fillId="0" borderId="8" xfId="1" applyFont="1" applyFill="1" applyBorder="1" applyAlignment="1">
      <alignment horizontal="center" vertical="center"/>
    </xf>
    <xf numFmtId="0" fontId="6" fillId="0" borderId="8" xfId="0" applyFont="1" applyBorder="1" applyAlignment="1"/>
    <xf numFmtId="0" fontId="6" fillId="0" borderId="9" xfId="0" applyFont="1" applyBorder="1" applyAlignment="1"/>
    <xf numFmtId="0" fontId="5" fillId="0" borderId="9" xfId="1" applyFont="1" applyFill="1" applyBorder="1" applyAlignment="1">
      <alignment horizontal="center" vertical="center"/>
    </xf>
    <xf numFmtId="0" fontId="9" fillId="0" borderId="27" xfId="0" applyFont="1" applyBorder="1" applyAlignment="1">
      <alignment horizontal="left"/>
    </xf>
    <xf numFmtId="0" fontId="6" fillId="0" borderId="25" xfId="0" applyFont="1" applyBorder="1" applyAlignment="1" applyProtection="1">
      <alignment horizontal="left"/>
      <protection locked="0"/>
    </xf>
    <xf numFmtId="0" fontId="6" fillId="0" borderId="4" xfId="0" applyFont="1" applyBorder="1" applyAlignment="1" applyProtection="1">
      <alignment horizontal="left"/>
      <protection locked="0"/>
    </xf>
    <xf numFmtId="0" fontId="6" fillId="0" borderId="5" xfId="0" applyFont="1" applyBorder="1" applyAlignment="1" applyProtection="1">
      <alignment horizontal="left"/>
      <protection locked="0"/>
    </xf>
    <xf numFmtId="0" fontId="6" fillId="3" borderId="8" xfId="0" applyFont="1" applyFill="1" applyBorder="1" applyAlignment="1" applyProtection="1">
      <alignment horizontal="center"/>
      <protection locked="0"/>
    </xf>
    <xf numFmtId="0" fontId="6" fillId="3" borderId="9" xfId="0" applyFont="1" applyFill="1" applyBorder="1" applyAlignment="1" applyProtection="1">
      <alignment horizontal="center"/>
      <protection locked="0"/>
    </xf>
    <xf numFmtId="0" fontId="9" fillId="4" borderId="18" xfId="0" quotePrefix="1" applyFont="1" applyFill="1" applyBorder="1" applyAlignment="1">
      <alignment horizontal="center" vertical="center"/>
    </xf>
    <xf numFmtId="0" fontId="6" fillId="0" borderId="27" xfId="0" applyFont="1" applyBorder="1" applyAlignment="1" applyProtection="1">
      <alignment horizontal="center"/>
    </xf>
    <xf numFmtId="0" fontId="6" fillId="0" borderId="8" xfId="0" applyFont="1" applyBorder="1" applyAlignment="1" applyProtection="1">
      <alignment horizontal="center"/>
    </xf>
    <xf numFmtId="0" fontId="6" fillId="0" borderId="9" xfId="0" applyFont="1" applyBorder="1" applyAlignment="1" applyProtection="1">
      <alignment horizontal="center"/>
    </xf>
    <xf numFmtId="0" fontId="9" fillId="0" borderId="31" xfId="0" applyFont="1" applyBorder="1" applyAlignment="1">
      <alignment horizontal="left"/>
    </xf>
    <xf numFmtId="0" fontId="9" fillId="0" borderId="13" xfId="0" applyFont="1" applyBorder="1" applyAlignment="1">
      <alignment horizontal="center"/>
    </xf>
    <xf numFmtId="0" fontId="9" fillId="5" borderId="11" xfId="0" applyFont="1" applyFill="1" applyBorder="1" applyAlignment="1" applyProtection="1">
      <alignment horizontal="center"/>
      <protection locked="0"/>
    </xf>
    <xf numFmtId="0" fontId="9" fillId="5" borderId="13" xfId="0" applyFont="1" applyFill="1" applyBorder="1" applyAlignment="1" applyProtection="1">
      <alignment horizontal="center"/>
      <protection locked="0"/>
    </xf>
    <xf numFmtId="0" fontId="10" fillId="0" borderId="25" xfId="0" applyFont="1" applyBorder="1"/>
    <xf numFmtId="0" fontId="6" fillId="0" borderId="4" xfId="0" applyFont="1" applyBorder="1"/>
    <xf numFmtId="0" fontId="6" fillId="0" borderId="5" xfId="0" applyFont="1" applyBorder="1"/>
    <xf numFmtId="0" fontId="9" fillId="0" borderId="26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5" borderId="22" xfId="0" applyFont="1" applyFill="1" applyBorder="1" applyAlignment="1" applyProtection="1">
      <alignment horizontal="center"/>
      <protection locked="0"/>
    </xf>
    <xf numFmtId="0" fontId="9" fillId="5" borderId="26" xfId="0" applyFont="1" applyFill="1" applyBorder="1" applyAlignment="1" applyProtection="1">
      <alignment horizontal="center"/>
      <protection locked="0"/>
    </xf>
    <xf numFmtId="0" fontId="9" fillId="5" borderId="16" xfId="0" applyFont="1" applyFill="1" applyBorder="1" applyAlignment="1" applyProtection="1">
      <alignment horizontal="center"/>
      <protection locked="0"/>
    </xf>
    <xf numFmtId="0" fontId="9" fillId="5" borderId="20" xfId="0" applyFont="1" applyFill="1" applyBorder="1" applyAlignment="1" applyProtection="1">
      <alignment horizontal="center"/>
      <protection locked="0"/>
    </xf>
    <xf numFmtId="0" fontId="9" fillId="5" borderId="17" xfId="0" applyFont="1" applyFill="1" applyBorder="1" applyAlignment="1" applyProtection="1">
      <alignment horizontal="center"/>
      <protection locked="0"/>
    </xf>
    <xf numFmtId="0" fontId="13" fillId="0" borderId="8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png"/><Relationship Id="rId7" Type="http://schemas.openxmlformats.org/officeDocument/2006/relationships/image" Target="../media/image11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jpeg"/><Relationship Id="rId4" Type="http://schemas.openxmlformats.org/officeDocument/2006/relationships/image" Target="../media/image8.png"/><Relationship Id="rId9" Type="http://schemas.openxmlformats.org/officeDocument/2006/relationships/image" Target="../media/image1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381000</xdr:colOff>
          <xdr:row>3</xdr:row>
          <xdr:rowOff>30480</xdr:rowOff>
        </xdr:from>
        <xdr:to>
          <xdr:col>11</xdr:col>
          <xdr:colOff>556260</xdr:colOff>
          <xdr:row>3</xdr:row>
          <xdr:rowOff>175260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381000</xdr:colOff>
          <xdr:row>4</xdr:row>
          <xdr:rowOff>38100</xdr:rowOff>
        </xdr:from>
        <xdr:to>
          <xdr:col>11</xdr:col>
          <xdr:colOff>556260</xdr:colOff>
          <xdr:row>4</xdr:row>
          <xdr:rowOff>182880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0</xdr:row>
          <xdr:rowOff>76200</xdr:rowOff>
        </xdr:from>
        <xdr:to>
          <xdr:col>4</xdr:col>
          <xdr:colOff>457200</xdr:colOff>
          <xdr:row>4</xdr:row>
          <xdr:rowOff>106680</xdr:rowOff>
        </xdr:to>
        <xdr:pic>
          <xdr:nvPicPr>
            <xdr:cNvPr id="7" name="Picture 6"/>
            <xdr:cNvPicPr>
              <a:picLocks noChangeAspect="1"/>
              <a:extLst>
                <a:ext uri="{84589F7E-364E-4C9E-8A38-B11213B215E9}">
                  <a14:cameraTool cellRange="Logo" spid="_x0000_s144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815340" y="76200"/>
              <a:ext cx="2217420" cy="7620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238126</xdr:colOff>
          <xdr:row>16</xdr:row>
          <xdr:rowOff>66675</xdr:rowOff>
        </xdr:from>
        <xdr:to>
          <xdr:col>11</xdr:col>
          <xdr:colOff>488503</xdr:colOff>
          <xdr:row>28</xdr:row>
          <xdr:rowOff>142874</xdr:rowOff>
        </xdr:to>
        <xdr:pic>
          <xdr:nvPicPr>
            <xdr:cNvPr id="6" name="Picture 5"/>
            <xdr:cNvPicPr>
              <a:picLocks noChangeAspect="1" noChangeArrowheads="1"/>
              <a:extLst>
                <a:ext uri="{84589F7E-364E-4C9E-8A38-B11213B215E9}">
                  <a14:cameraTool cellRange="Pic" spid="_x0000_s144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85901" y="3114675"/>
              <a:ext cx="5793927" cy="236219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285751</xdr:colOff>
      <xdr:row>3</xdr:row>
      <xdr:rowOff>142876</xdr:rowOff>
    </xdr:from>
    <xdr:to>
      <xdr:col>3</xdr:col>
      <xdr:colOff>7011145</xdr:colOff>
      <xdr:row>3</xdr:row>
      <xdr:rowOff>2781300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4551" y="714376"/>
          <a:ext cx="6725394" cy="263842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4</xdr:row>
      <xdr:rowOff>323850</xdr:rowOff>
    </xdr:from>
    <xdr:to>
      <xdr:col>3</xdr:col>
      <xdr:colOff>7000875</xdr:colOff>
      <xdr:row>4</xdr:row>
      <xdr:rowOff>2517445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1" y="3810000"/>
          <a:ext cx="6924674" cy="219359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</xdr:row>
      <xdr:rowOff>390526</xdr:rowOff>
    </xdr:from>
    <xdr:to>
      <xdr:col>3</xdr:col>
      <xdr:colOff>6846717</xdr:colOff>
      <xdr:row>5</xdr:row>
      <xdr:rowOff>2362200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9300" y="6791326"/>
          <a:ext cx="6656217" cy="197167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6</xdr:row>
      <xdr:rowOff>314325</xdr:rowOff>
    </xdr:from>
    <xdr:to>
      <xdr:col>3</xdr:col>
      <xdr:colOff>7043618</xdr:colOff>
      <xdr:row>6</xdr:row>
      <xdr:rowOff>2343150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0725" y="9629775"/>
          <a:ext cx="6881693" cy="202882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7</xdr:row>
      <xdr:rowOff>333376</xdr:rowOff>
    </xdr:from>
    <xdr:to>
      <xdr:col>3</xdr:col>
      <xdr:colOff>7037428</xdr:colOff>
      <xdr:row>7</xdr:row>
      <xdr:rowOff>2362200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66925" y="12563476"/>
          <a:ext cx="6799303" cy="2028824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8</xdr:row>
      <xdr:rowOff>438150</xdr:rowOff>
    </xdr:from>
    <xdr:to>
      <xdr:col>3</xdr:col>
      <xdr:colOff>7010928</xdr:colOff>
      <xdr:row>8</xdr:row>
      <xdr:rowOff>2200275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14526" y="15582900"/>
          <a:ext cx="6925202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17</xdr:row>
      <xdr:rowOff>66675</xdr:rowOff>
    </xdr:from>
    <xdr:to>
      <xdr:col>5</xdr:col>
      <xdr:colOff>1706880</xdr:colOff>
      <xdr:row>17</xdr:row>
      <xdr:rowOff>602107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19650075"/>
          <a:ext cx="1554480" cy="535432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18</xdr:row>
      <xdr:rowOff>114300</xdr:rowOff>
    </xdr:from>
    <xdr:to>
      <xdr:col>5</xdr:col>
      <xdr:colOff>1320165</xdr:colOff>
      <xdr:row>18</xdr:row>
      <xdr:rowOff>640656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20393025"/>
          <a:ext cx="1158240" cy="526356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19</xdr:row>
      <xdr:rowOff>228600</xdr:rowOff>
    </xdr:from>
    <xdr:to>
      <xdr:col>5</xdr:col>
      <xdr:colOff>1815465</xdr:colOff>
      <xdr:row>19</xdr:row>
      <xdr:rowOff>535681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21202650"/>
          <a:ext cx="1615440" cy="307081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20</xdr:row>
      <xdr:rowOff>76200</xdr:rowOff>
    </xdr:from>
    <xdr:to>
      <xdr:col>5</xdr:col>
      <xdr:colOff>1873494</xdr:colOff>
      <xdr:row>20</xdr:row>
      <xdr:rowOff>662940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5" y="21745575"/>
          <a:ext cx="1692519" cy="586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tpg.com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AG62"/>
  <sheetViews>
    <sheetView tabSelected="1" zoomScaleNormal="100" workbookViewId="0">
      <selection activeCell="AI15" sqref="AI15"/>
    </sheetView>
  </sheetViews>
  <sheetFormatPr defaultRowHeight="14.4" x14ac:dyDescent="0.3"/>
  <cols>
    <col min="2" max="2" width="9.5546875" bestFit="1" customWidth="1"/>
    <col min="3" max="4" width="9.5546875" customWidth="1"/>
    <col min="12" max="12" width="10.5546875" customWidth="1"/>
    <col min="14" max="14" width="12" customWidth="1"/>
    <col min="15" max="15" width="9.109375" customWidth="1"/>
    <col min="16" max="16" width="9.109375" style="14" hidden="1" customWidth="1"/>
    <col min="17" max="17" width="23" style="14" hidden="1" customWidth="1"/>
    <col min="18" max="18" width="16.33203125" style="14" hidden="1" customWidth="1"/>
    <col min="19" max="20" width="16.88671875" style="14" hidden="1" customWidth="1"/>
    <col min="21" max="24" width="9.109375" style="14" hidden="1" customWidth="1"/>
    <col min="25" max="25" width="15.33203125" style="14" hidden="1" customWidth="1"/>
    <col min="26" max="26" width="9.109375" style="14" hidden="1" customWidth="1"/>
    <col min="27" max="27" width="0" style="14" hidden="1" customWidth="1"/>
    <col min="28" max="28" width="10.44140625" style="14" hidden="1" customWidth="1"/>
    <col min="29" max="33" width="0" style="14" hidden="1" customWidth="1"/>
  </cols>
  <sheetData>
    <row r="1" spans="1:29" x14ac:dyDescent="0.3">
      <c r="A1" s="136"/>
      <c r="B1" s="136"/>
      <c r="C1" s="136"/>
      <c r="D1" s="136"/>
      <c r="E1" s="136"/>
      <c r="F1" s="136"/>
      <c r="G1" s="138" t="s">
        <v>0</v>
      </c>
      <c r="H1" s="139"/>
      <c r="I1" s="139"/>
      <c r="J1" s="139"/>
      <c r="K1" s="140"/>
      <c r="L1" s="141" t="s">
        <v>1</v>
      </c>
      <c r="M1" s="142"/>
      <c r="N1" s="143"/>
    </row>
    <row r="2" spans="1:29" x14ac:dyDescent="0.3">
      <c r="A2" s="136"/>
      <c r="B2" s="136"/>
      <c r="C2" s="136"/>
      <c r="D2" s="136"/>
      <c r="E2" s="136"/>
      <c r="F2" s="136"/>
      <c r="G2" s="144" t="s">
        <v>2</v>
      </c>
      <c r="H2" s="145"/>
      <c r="I2" s="145"/>
      <c r="J2" s="145"/>
      <c r="K2" s="146"/>
      <c r="L2" s="147" t="s">
        <v>821</v>
      </c>
      <c r="M2" s="148"/>
      <c r="N2" s="149"/>
    </row>
    <row r="3" spans="1:29" x14ac:dyDescent="0.3">
      <c r="A3" s="136"/>
      <c r="B3" s="136"/>
      <c r="C3" s="136"/>
      <c r="D3" s="136"/>
      <c r="E3" s="136"/>
      <c r="F3" s="136"/>
      <c r="G3" s="144" t="s">
        <v>3</v>
      </c>
      <c r="H3" s="145"/>
      <c r="I3" s="145"/>
      <c r="J3" s="145"/>
      <c r="K3" s="146"/>
      <c r="L3" s="147" t="s">
        <v>49</v>
      </c>
      <c r="M3" s="148"/>
      <c r="N3" s="149"/>
    </row>
    <row r="4" spans="1:29" x14ac:dyDescent="0.3">
      <c r="A4" s="136"/>
      <c r="B4" s="136"/>
      <c r="C4" s="136"/>
      <c r="D4" s="136"/>
      <c r="E4" s="136"/>
      <c r="F4" s="136"/>
      <c r="G4" s="144" t="s">
        <v>4</v>
      </c>
      <c r="H4" s="145"/>
      <c r="I4" s="145"/>
      <c r="J4" s="145"/>
      <c r="K4" s="146"/>
      <c r="L4" s="1"/>
      <c r="M4" s="147" t="s">
        <v>5</v>
      </c>
      <c r="N4" s="150"/>
    </row>
    <row r="5" spans="1:29" ht="15" thickBot="1" x14ac:dyDescent="0.35">
      <c r="A5" s="137"/>
      <c r="B5" s="137"/>
      <c r="C5" s="137"/>
      <c r="D5" s="137"/>
      <c r="E5" s="137"/>
      <c r="F5" s="137"/>
      <c r="G5" s="132" t="s">
        <v>6</v>
      </c>
      <c r="H5" s="133"/>
      <c r="I5" s="133"/>
      <c r="J5" s="133"/>
      <c r="K5" s="133"/>
      <c r="L5" s="37"/>
      <c r="M5" s="134" t="s">
        <v>7</v>
      </c>
      <c r="N5" s="135"/>
    </row>
    <row r="6" spans="1:29" x14ac:dyDescent="0.3">
      <c r="A6" s="152" t="str">
        <f>"Rev. "</f>
        <v xml:space="preserve">Rev. 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9"/>
      <c r="Q6" s="14" t="s">
        <v>31</v>
      </c>
      <c r="R6" s="14" t="s">
        <v>37</v>
      </c>
      <c r="S6" s="14" t="s">
        <v>47</v>
      </c>
      <c r="T6" s="14" t="s">
        <v>58</v>
      </c>
      <c r="U6" s="14">
        <v>4</v>
      </c>
      <c r="W6" s="14" t="str">
        <f>IF(OR(E14="",E14=6),"Air","")</f>
        <v>Air</v>
      </c>
      <c r="Y6" s="14" t="str">
        <f>IF(F14="Electric","","115/1/60")</f>
        <v>115/1/60</v>
      </c>
      <c r="Z6" s="14" t="s">
        <v>57</v>
      </c>
      <c r="AA6" s="14" t="s">
        <v>331</v>
      </c>
      <c r="AB6" s="14" t="s">
        <v>57</v>
      </c>
      <c r="AC6" s="15"/>
    </row>
    <row r="7" spans="1:29" x14ac:dyDescent="0.3">
      <c r="A7" s="151" t="s">
        <v>8</v>
      </c>
      <c r="B7" s="130"/>
      <c r="C7" s="130"/>
      <c r="D7" s="130"/>
      <c r="E7" s="130"/>
      <c r="F7" s="155"/>
      <c r="G7" s="155"/>
      <c r="H7" s="155"/>
      <c r="I7" s="130" t="s">
        <v>9</v>
      </c>
      <c r="J7" s="130"/>
      <c r="K7" s="130"/>
      <c r="L7" s="155"/>
      <c r="M7" s="155"/>
      <c r="N7" s="156"/>
      <c r="O7" s="9"/>
      <c r="Q7" s="14" t="s">
        <v>52</v>
      </c>
      <c r="R7" s="14" t="s">
        <v>38</v>
      </c>
      <c r="S7" s="14" t="s">
        <v>48</v>
      </c>
      <c r="T7" s="14" t="s">
        <v>65</v>
      </c>
      <c r="U7" s="14">
        <v>6</v>
      </c>
      <c r="W7" s="14" t="s">
        <v>35</v>
      </c>
      <c r="Y7" s="14" t="s">
        <v>66</v>
      </c>
      <c r="Z7" s="14" t="s">
        <v>65</v>
      </c>
      <c r="AA7" s="14" t="s">
        <v>332</v>
      </c>
      <c r="AB7" s="14" t="s">
        <v>58</v>
      </c>
    </row>
    <row r="8" spans="1:29" x14ac:dyDescent="0.3">
      <c r="A8" s="151" t="s">
        <v>10</v>
      </c>
      <c r="B8" s="130"/>
      <c r="C8" s="130"/>
      <c r="D8" s="130"/>
      <c r="E8" s="130"/>
      <c r="F8" s="155"/>
      <c r="G8" s="155"/>
      <c r="H8" s="155"/>
      <c r="I8" s="130" t="s">
        <v>11</v>
      </c>
      <c r="J8" s="130"/>
      <c r="K8" s="130"/>
      <c r="L8" s="155"/>
      <c r="M8" s="155"/>
      <c r="N8" s="156"/>
      <c r="O8" s="9"/>
      <c r="Q8" s="14" t="s">
        <v>34</v>
      </c>
      <c r="R8" s="14" t="s">
        <v>39</v>
      </c>
      <c r="S8" s="14" t="s">
        <v>89</v>
      </c>
      <c r="T8" s="14" t="s">
        <v>88</v>
      </c>
      <c r="W8" s="14" t="s">
        <v>765</v>
      </c>
      <c r="Y8" s="14" t="str">
        <f>IF(AND(C14="PSC",F14="Electric",OR(J14=20000,J14=24400,J14=28100)),"208-230/3/60",IF(AND(OR(C14="Dual Speed ECM",C14="Single Speed ECM"),F14="Electric",OR(J14=15500,J14=19500,J14=23000,J14=20000,J14=24400,J14=28100)),"208-230/3/60",""))</f>
        <v/>
      </c>
      <c r="Z8" s="14" t="s">
        <v>58</v>
      </c>
      <c r="AA8" s="14" t="s">
        <v>333</v>
      </c>
      <c r="AB8" s="14" t="s">
        <v>58</v>
      </c>
    </row>
    <row r="9" spans="1:29" x14ac:dyDescent="0.3">
      <c r="A9" s="151" t="s">
        <v>12</v>
      </c>
      <c r="B9" s="130"/>
      <c r="C9" s="130"/>
      <c r="D9" s="130"/>
      <c r="E9" s="130"/>
      <c r="F9" s="155"/>
      <c r="G9" s="155"/>
      <c r="H9" s="155"/>
      <c r="I9" s="130" t="s">
        <v>13</v>
      </c>
      <c r="J9" s="130"/>
      <c r="K9" s="130"/>
      <c r="L9" s="155"/>
      <c r="M9" s="155"/>
      <c r="N9" s="156"/>
      <c r="O9" s="9"/>
      <c r="Q9" s="14" t="s">
        <v>53</v>
      </c>
      <c r="R9" s="14" t="s">
        <v>40</v>
      </c>
      <c r="W9" s="14" t="s">
        <v>766</v>
      </c>
      <c r="Y9" s="14" t="str">
        <f>IF(C14=S8,"460/1/60","")</f>
        <v/>
      </c>
      <c r="Z9" s="14" t="s">
        <v>102</v>
      </c>
      <c r="AA9" s="14" t="s">
        <v>334</v>
      </c>
      <c r="AB9" s="14" t="s">
        <v>58</v>
      </c>
    </row>
    <row r="10" spans="1:29" x14ac:dyDescent="0.3">
      <c r="A10" s="151" t="s">
        <v>14</v>
      </c>
      <c r="B10" s="130"/>
      <c r="C10" s="130"/>
      <c r="D10" s="130"/>
      <c r="E10" s="130"/>
      <c r="F10" s="175" t="str">
        <f>IFERROR(R15,"")</f>
        <v/>
      </c>
      <c r="G10" s="175"/>
      <c r="H10" s="175"/>
      <c r="I10" s="130" t="s">
        <v>15</v>
      </c>
      <c r="J10" s="130"/>
      <c r="K10" s="130"/>
      <c r="L10" s="155"/>
      <c r="M10" s="155"/>
      <c r="N10" s="156"/>
      <c r="O10" s="9"/>
    </row>
    <row r="11" spans="1:29" ht="15" thickBot="1" x14ac:dyDescent="0.35">
      <c r="A11" s="161" t="s">
        <v>16</v>
      </c>
      <c r="B11" s="129"/>
      <c r="C11" s="129"/>
      <c r="D11" s="129"/>
      <c r="E11" s="129"/>
      <c r="F11" s="131"/>
      <c r="G11" s="131"/>
      <c r="H11" s="131"/>
      <c r="I11" s="129" t="s">
        <v>17</v>
      </c>
      <c r="J11" s="129"/>
      <c r="K11" s="129"/>
      <c r="L11" s="127">
        <f ca="1">NOW()</f>
        <v>43819.409417824078</v>
      </c>
      <c r="M11" s="127"/>
      <c r="N11" s="128"/>
      <c r="O11" s="9"/>
      <c r="Q11" s="14" t="s">
        <v>19</v>
      </c>
      <c r="R11" s="14">
        <f>Submital!A14</f>
        <v>0</v>
      </c>
      <c r="S11" s="14" t="s">
        <v>308</v>
      </c>
      <c r="T11" s="14" t="s">
        <v>55</v>
      </c>
      <c r="V11" s="14" t="s">
        <v>20</v>
      </c>
      <c r="W11" s="14" t="s">
        <v>309</v>
      </c>
      <c r="X11" s="14" t="s">
        <v>54</v>
      </c>
    </row>
    <row r="12" spans="1:29" x14ac:dyDescent="0.3">
      <c r="A12" s="165" t="s">
        <v>18</v>
      </c>
      <c r="B12" s="166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/>
      <c r="O12" s="9"/>
      <c r="R12" s="14" t="e">
        <f>VLOOKUP(R11,Q6:R9,2,FALSE)</f>
        <v>#N/A</v>
      </c>
      <c r="S12" s="14" t="str">
        <f>IF(F14="Air","A",IF(F14="Electric","E",IF(F14="Hot Gas - 3 Pipe","H","G")))</f>
        <v>G</v>
      </c>
      <c r="T12" s="14" t="e">
        <f>LEFT(T13,LEN(T13)-2)</f>
        <v>#N/A</v>
      </c>
      <c r="V12" s="14" t="e">
        <f>VLOOKUP(M14,Y6:Z9,2,FALSE)</f>
        <v>#N/A</v>
      </c>
      <c r="W12" s="14" t="e">
        <f>VLOOKUP(C14,S6:T8,2,FALSE)</f>
        <v>#N/A</v>
      </c>
      <c r="X12" s="14" t="e">
        <f>VLOOKUP(#REF!,AA6:AB9,2,FALSE)</f>
        <v>#REF!</v>
      </c>
    </row>
    <row r="13" spans="1:29" x14ac:dyDescent="0.3">
      <c r="A13" s="168" t="s">
        <v>19</v>
      </c>
      <c r="B13" s="162"/>
      <c r="C13" s="79" t="s">
        <v>46</v>
      </c>
      <c r="D13" s="162"/>
      <c r="E13" s="26" t="s">
        <v>782</v>
      </c>
      <c r="F13" s="55" t="s">
        <v>21</v>
      </c>
      <c r="G13" s="55"/>
      <c r="H13" s="55"/>
      <c r="I13" s="28" t="s">
        <v>818</v>
      </c>
      <c r="J13" s="79" t="str">
        <f>"R-"&amp;I14&amp;" Capacity (BTUH)"</f>
        <v>R- Capacity (BTUH)</v>
      </c>
      <c r="K13" s="80"/>
      <c r="L13" s="162"/>
      <c r="M13" s="79" t="s">
        <v>50</v>
      </c>
      <c r="N13" s="169"/>
      <c r="O13" s="10"/>
      <c r="T13" s="14" t="e">
        <f>IF(R35&lt;10000,"0"&amp;R35,R35)</f>
        <v>#N/A</v>
      </c>
    </row>
    <row r="14" spans="1:29" x14ac:dyDescent="0.3">
      <c r="A14" s="171"/>
      <c r="B14" s="164"/>
      <c r="C14" s="163"/>
      <c r="D14" s="164"/>
      <c r="E14" s="29"/>
      <c r="F14" s="54"/>
      <c r="G14" s="54"/>
      <c r="H14" s="54"/>
      <c r="I14" s="30"/>
      <c r="J14" s="172"/>
      <c r="K14" s="173"/>
      <c r="L14" s="174"/>
      <c r="M14" s="163"/>
      <c r="N14" s="170"/>
      <c r="O14" s="10"/>
      <c r="R14" s="14" t="s">
        <v>307</v>
      </c>
      <c r="S14" s="14" t="s">
        <v>329</v>
      </c>
    </row>
    <row r="15" spans="1:29" x14ac:dyDescent="0.3">
      <c r="A15" s="158" t="s">
        <v>51</v>
      </c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60"/>
      <c r="O15" s="9"/>
      <c r="R15" s="14" t="e">
        <f>R12&amp;"L"&amp;E14&amp;S12&amp;T12&amp;V12&amp;W12&amp;"A"</f>
        <v>#N/A</v>
      </c>
      <c r="S15" s="14" t="e">
        <f>"L"&amp;E14&amp;S12&amp;T12&amp;V12&amp;W12&amp;"A"</f>
        <v>#N/A</v>
      </c>
      <c r="X15" s="14" t="s">
        <v>330</v>
      </c>
    </row>
    <row r="16" spans="1:29" x14ac:dyDescent="0.3">
      <c r="A16" s="62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4"/>
      <c r="O16" s="9"/>
      <c r="X16" s="14" t="e">
        <f>VLOOKUP(S15,'SUBMITTAL DATA'!A2:I617,9,FALSE)</f>
        <v>#N/A</v>
      </c>
    </row>
    <row r="17" spans="1:33" x14ac:dyDescent="0.3">
      <c r="A17" s="65"/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7"/>
      <c r="O17" s="9"/>
      <c r="AA17" s="2"/>
      <c r="AB17" s="2"/>
      <c r="AC17" s="2"/>
    </row>
    <row r="18" spans="1:33" x14ac:dyDescent="0.3">
      <c r="A18" s="65"/>
      <c r="B18" s="66"/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7"/>
      <c r="O18" s="9"/>
      <c r="S18" s="16"/>
      <c r="T18" s="16" t="s">
        <v>310</v>
      </c>
      <c r="U18" s="16" t="s">
        <v>311</v>
      </c>
      <c r="V18" s="16" t="s">
        <v>312</v>
      </c>
      <c r="W18" s="16" t="s">
        <v>767</v>
      </c>
      <c r="X18" s="16" t="s">
        <v>774</v>
      </c>
      <c r="Y18" s="16" t="s">
        <v>779</v>
      </c>
      <c r="Z18" s="16" t="s">
        <v>780</v>
      </c>
      <c r="AA18" s="17" t="s">
        <v>783</v>
      </c>
      <c r="AB18" s="17" t="s">
        <v>784</v>
      </c>
      <c r="AC18" s="17" t="s">
        <v>785</v>
      </c>
      <c r="AD18" s="17" t="s">
        <v>786</v>
      </c>
      <c r="AE18" s="17" t="s">
        <v>787</v>
      </c>
      <c r="AF18" s="17" t="s">
        <v>788</v>
      </c>
      <c r="AG18" s="17" t="s">
        <v>789</v>
      </c>
    </row>
    <row r="19" spans="1:33" x14ac:dyDescent="0.3">
      <c r="A19" s="65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7"/>
      <c r="O19" s="9"/>
      <c r="P19" s="16">
        <v>1</v>
      </c>
      <c r="Q19" s="18" t="e">
        <f t="shared" ref="Q19:Q34" si="0">VLOOKUP(P19,$S$19:$AG$34,$R$62,FALSE)*100</f>
        <v>#REF!</v>
      </c>
      <c r="R19" s="14" t="e">
        <f>VLOOKUP(P19,$S$19:$AG$34,$U$54,FALSE)*100</f>
        <v>#REF!</v>
      </c>
      <c r="S19" s="16">
        <v>1</v>
      </c>
      <c r="T19" s="19" t="s">
        <v>323</v>
      </c>
      <c r="U19" s="19" t="s">
        <v>318</v>
      </c>
      <c r="V19" s="19" t="s">
        <v>314</v>
      </c>
      <c r="W19" s="19" t="s">
        <v>323</v>
      </c>
      <c r="X19" s="19" t="s">
        <v>318</v>
      </c>
      <c r="Y19" s="19" t="s">
        <v>323</v>
      </c>
      <c r="Z19" s="19" t="s">
        <v>318</v>
      </c>
      <c r="AA19" s="20" t="s">
        <v>790</v>
      </c>
      <c r="AB19" s="20" t="s">
        <v>800</v>
      </c>
      <c r="AC19" s="20" t="s">
        <v>810</v>
      </c>
      <c r="AD19" s="21" t="s">
        <v>790</v>
      </c>
      <c r="AE19" s="21" t="s">
        <v>800</v>
      </c>
      <c r="AF19" s="21" t="s">
        <v>790</v>
      </c>
      <c r="AG19" s="21" t="s">
        <v>800</v>
      </c>
    </row>
    <row r="20" spans="1:33" x14ac:dyDescent="0.3">
      <c r="A20" s="65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7"/>
      <c r="O20" s="9"/>
      <c r="P20" s="16">
        <v>2</v>
      </c>
      <c r="Q20" s="18" t="e">
        <f t="shared" si="0"/>
        <v>#REF!</v>
      </c>
      <c r="R20" s="14" t="e">
        <f t="shared" ref="R20:R34" si="1">VLOOKUP(P20,$S$19:$AG$34,$U$54,FALSE)*100</f>
        <v>#REF!</v>
      </c>
      <c r="S20" s="16">
        <v>2</v>
      </c>
      <c r="T20" s="22" t="s">
        <v>324</v>
      </c>
      <c r="U20" s="22" t="s">
        <v>319</v>
      </c>
      <c r="V20" s="22" t="s">
        <v>315</v>
      </c>
      <c r="W20" s="22" t="s">
        <v>324</v>
      </c>
      <c r="X20" s="22" t="s">
        <v>319</v>
      </c>
      <c r="Y20" s="22" t="s">
        <v>324</v>
      </c>
      <c r="Z20" s="22" t="s">
        <v>319</v>
      </c>
      <c r="AA20" s="20" t="s">
        <v>325</v>
      </c>
      <c r="AB20" s="20" t="s">
        <v>320</v>
      </c>
      <c r="AC20" s="20" t="s">
        <v>811</v>
      </c>
      <c r="AD20" s="20" t="s">
        <v>325</v>
      </c>
      <c r="AE20" s="20" t="s">
        <v>320</v>
      </c>
      <c r="AF20" s="20" t="s">
        <v>325</v>
      </c>
      <c r="AG20" s="20" t="s">
        <v>320</v>
      </c>
    </row>
    <row r="21" spans="1:33" x14ac:dyDescent="0.3">
      <c r="A21" s="65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7"/>
      <c r="O21" s="9"/>
      <c r="P21" s="16">
        <v>3</v>
      </c>
      <c r="Q21" s="18" t="e">
        <f t="shared" si="0"/>
        <v>#REF!</v>
      </c>
      <c r="R21" s="14" t="e">
        <f t="shared" si="1"/>
        <v>#REF!</v>
      </c>
      <c r="S21" s="16">
        <v>3</v>
      </c>
      <c r="T21" s="22" t="s">
        <v>325</v>
      </c>
      <c r="U21" s="22" t="s">
        <v>320</v>
      </c>
      <c r="V21" s="22" t="s">
        <v>316</v>
      </c>
      <c r="W21" s="22" t="s">
        <v>325</v>
      </c>
      <c r="X21" s="22" t="s">
        <v>320</v>
      </c>
      <c r="Y21" s="22" t="s">
        <v>325</v>
      </c>
      <c r="Z21" s="22" t="s">
        <v>320</v>
      </c>
      <c r="AA21" s="20" t="s">
        <v>791</v>
      </c>
      <c r="AB21" s="20" t="s">
        <v>801</v>
      </c>
      <c r="AC21" s="20" t="s">
        <v>802</v>
      </c>
      <c r="AD21" s="20" t="s">
        <v>791</v>
      </c>
      <c r="AE21" s="20" t="s">
        <v>801</v>
      </c>
      <c r="AF21" s="20" t="s">
        <v>791</v>
      </c>
      <c r="AG21" s="20" t="s">
        <v>801</v>
      </c>
    </row>
    <row r="22" spans="1:33" x14ac:dyDescent="0.3">
      <c r="A22" s="65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7"/>
      <c r="O22" s="9"/>
      <c r="P22" s="16">
        <v>4</v>
      </c>
      <c r="Q22" s="18" t="e">
        <f t="shared" si="0"/>
        <v>#REF!</v>
      </c>
      <c r="R22" s="14" t="e">
        <f t="shared" si="1"/>
        <v>#REF!</v>
      </c>
      <c r="S22" s="16">
        <v>4</v>
      </c>
      <c r="T22" s="22" t="s">
        <v>326</v>
      </c>
      <c r="U22" s="22" t="s">
        <v>316</v>
      </c>
      <c r="V22" s="22" t="s">
        <v>317</v>
      </c>
      <c r="W22" s="22" t="s">
        <v>326</v>
      </c>
      <c r="X22" s="22" t="s">
        <v>316</v>
      </c>
      <c r="Y22" s="22" t="s">
        <v>326</v>
      </c>
      <c r="Z22" s="22" t="s">
        <v>316</v>
      </c>
      <c r="AA22" s="20" t="s">
        <v>792</v>
      </c>
      <c r="AB22" s="20" t="s">
        <v>802</v>
      </c>
      <c r="AC22" s="20" t="s">
        <v>812</v>
      </c>
      <c r="AD22" s="20" t="s">
        <v>792</v>
      </c>
      <c r="AE22" s="20" t="s">
        <v>802</v>
      </c>
      <c r="AF22" s="20" t="s">
        <v>792</v>
      </c>
      <c r="AG22" s="20" t="s">
        <v>802</v>
      </c>
    </row>
    <row r="23" spans="1:33" x14ac:dyDescent="0.3">
      <c r="A23" s="65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7"/>
      <c r="O23" s="9"/>
      <c r="P23" s="16">
        <v>5</v>
      </c>
      <c r="Q23" s="18" t="e">
        <f t="shared" si="0"/>
        <v>#REF!</v>
      </c>
      <c r="R23" s="14" t="e">
        <f t="shared" si="1"/>
        <v>#REF!</v>
      </c>
      <c r="S23" s="16">
        <v>5</v>
      </c>
      <c r="T23" s="22" t="s">
        <v>327</v>
      </c>
      <c r="U23" s="22" t="s">
        <v>321</v>
      </c>
      <c r="V23" s="22" t="s">
        <v>313</v>
      </c>
      <c r="W23" s="22" t="s">
        <v>327</v>
      </c>
      <c r="X23" s="22" t="s">
        <v>321</v>
      </c>
      <c r="Y23" s="22" t="s">
        <v>327</v>
      </c>
      <c r="Z23" s="22" t="s">
        <v>321</v>
      </c>
      <c r="AA23" s="20" t="s">
        <v>317</v>
      </c>
      <c r="AB23" s="20" t="s">
        <v>803</v>
      </c>
      <c r="AC23" s="20" t="s">
        <v>794</v>
      </c>
      <c r="AD23" s="20" t="s">
        <v>317</v>
      </c>
      <c r="AE23" s="20" t="s">
        <v>803</v>
      </c>
      <c r="AF23" s="20" t="s">
        <v>317</v>
      </c>
      <c r="AG23" s="20" t="s">
        <v>803</v>
      </c>
    </row>
    <row r="24" spans="1:33" x14ac:dyDescent="0.3">
      <c r="A24" s="65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7"/>
      <c r="O24" s="9"/>
      <c r="P24" s="16">
        <v>6</v>
      </c>
      <c r="Q24" s="18" t="e">
        <f t="shared" si="0"/>
        <v>#REF!</v>
      </c>
      <c r="R24" s="14" t="e">
        <f t="shared" si="1"/>
        <v>#REF!</v>
      </c>
      <c r="S24" s="16">
        <v>6</v>
      </c>
      <c r="T24" s="22" t="s">
        <v>328</v>
      </c>
      <c r="U24" s="22" t="s">
        <v>322</v>
      </c>
      <c r="V24" s="22">
        <v>117</v>
      </c>
      <c r="W24" s="22" t="s">
        <v>328</v>
      </c>
      <c r="X24" s="22" t="s">
        <v>322</v>
      </c>
      <c r="Y24" s="22" t="s">
        <v>328</v>
      </c>
      <c r="Z24" s="22" t="s">
        <v>322</v>
      </c>
      <c r="AA24" s="20" t="s">
        <v>793</v>
      </c>
      <c r="AB24" s="20" t="s">
        <v>804</v>
      </c>
      <c r="AC24" s="20" t="s">
        <v>813</v>
      </c>
      <c r="AD24" s="20" t="s">
        <v>793</v>
      </c>
      <c r="AE24" s="20" t="s">
        <v>804</v>
      </c>
      <c r="AF24" s="20" t="s">
        <v>793</v>
      </c>
      <c r="AG24" s="20" t="s">
        <v>804</v>
      </c>
    </row>
    <row r="25" spans="1:33" x14ac:dyDescent="0.3">
      <c r="A25" s="65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7"/>
      <c r="O25" s="9"/>
      <c r="P25" s="16">
        <v>7</v>
      </c>
      <c r="Q25" s="18" t="e">
        <f t="shared" si="0"/>
        <v>#REF!</v>
      </c>
      <c r="R25" s="14" t="e">
        <f t="shared" si="1"/>
        <v>#REF!</v>
      </c>
      <c r="S25" s="16">
        <v>7</v>
      </c>
      <c r="T25" s="22" t="s">
        <v>313</v>
      </c>
      <c r="U25" s="17">
        <v>105</v>
      </c>
      <c r="V25" s="22">
        <v>130</v>
      </c>
      <c r="W25" s="22" t="s">
        <v>313</v>
      </c>
      <c r="X25" s="22" t="s">
        <v>775</v>
      </c>
      <c r="Y25" s="22" t="s">
        <v>313</v>
      </c>
      <c r="Z25" s="22" t="s">
        <v>775</v>
      </c>
      <c r="AA25" s="20" t="s">
        <v>794</v>
      </c>
      <c r="AB25" s="20" t="s">
        <v>805</v>
      </c>
      <c r="AC25" s="20" t="s">
        <v>814</v>
      </c>
      <c r="AD25" s="20" t="s">
        <v>794</v>
      </c>
      <c r="AE25" s="20" t="s">
        <v>805</v>
      </c>
      <c r="AF25" s="20" t="s">
        <v>794</v>
      </c>
      <c r="AG25" s="20" t="s">
        <v>805</v>
      </c>
    </row>
    <row r="26" spans="1:33" x14ac:dyDescent="0.3">
      <c r="A26" s="65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7"/>
      <c r="O26" s="9"/>
      <c r="P26" s="16">
        <v>8</v>
      </c>
      <c r="Q26" s="18" t="e">
        <f t="shared" si="0"/>
        <v>#REF!</v>
      </c>
      <c r="R26" s="14" t="e">
        <f t="shared" si="1"/>
        <v>#REF!</v>
      </c>
      <c r="S26" s="16">
        <v>8</v>
      </c>
      <c r="T26" s="17">
        <v>110</v>
      </c>
      <c r="U26" s="17">
        <v>121</v>
      </c>
      <c r="V26" s="22">
        <v>141</v>
      </c>
      <c r="W26" s="22" t="s">
        <v>768</v>
      </c>
      <c r="X26" s="22" t="s">
        <v>776</v>
      </c>
      <c r="Y26" s="22" t="s">
        <v>768</v>
      </c>
      <c r="Z26" s="22" t="s">
        <v>776</v>
      </c>
      <c r="AA26" s="20" t="s">
        <v>795</v>
      </c>
      <c r="AB26" s="20" t="s">
        <v>777</v>
      </c>
      <c r="AC26" s="20" t="s">
        <v>797</v>
      </c>
      <c r="AD26" s="20" t="s">
        <v>795</v>
      </c>
      <c r="AE26" s="20" t="s">
        <v>777</v>
      </c>
      <c r="AF26" s="20" t="s">
        <v>795</v>
      </c>
      <c r="AG26" s="20" t="s">
        <v>777</v>
      </c>
    </row>
    <row r="27" spans="1:33" x14ac:dyDescent="0.3">
      <c r="A27" s="65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7"/>
      <c r="O27" s="9"/>
      <c r="P27" s="16">
        <v>9</v>
      </c>
      <c r="Q27" s="18" t="e">
        <f t="shared" si="0"/>
        <v>#REF!</v>
      </c>
      <c r="R27" s="14" t="e">
        <f t="shared" si="1"/>
        <v>#REF!</v>
      </c>
      <c r="S27" s="16">
        <v>9</v>
      </c>
      <c r="T27" s="17">
        <v>125</v>
      </c>
      <c r="U27" s="17">
        <v>142</v>
      </c>
      <c r="V27" s="22">
        <v>161</v>
      </c>
      <c r="W27" s="22" t="s">
        <v>769</v>
      </c>
      <c r="X27" s="22" t="s">
        <v>777</v>
      </c>
      <c r="Y27" s="22" t="s">
        <v>769</v>
      </c>
      <c r="Z27" s="22" t="s">
        <v>777</v>
      </c>
      <c r="AA27" s="20" t="s">
        <v>796</v>
      </c>
      <c r="AB27" s="20" t="s">
        <v>806</v>
      </c>
      <c r="AC27" s="20" t="s">
        <v>815</v>
      </c>
      <c r="AD27" s="20" t="s">
        <v>796</v>
      </c>
      <c r="AE27" s="20" t="s">
        <v>806</v>
      </c>
      <c r="AF27" s="20" t="s">
        <v>796</v>
      </c>
      <c r="AG27" s="20" t="s">
        <v>806</v>
      </c>
    </row>
    <row r="28" spans="1:33" x14ac:dyDescent="0.3">
      <c r="A28" s="65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7"/>
      <c r="O28" s="9"/>
      <c r="P28" s="16">
        <v>10</v>
      </c>
      <c r="Q28" s="18" t="e">
        <f t="shared" si="0"/>
        <v>#REF!</v>
      </c>
      <c r="R28" s="14" t="e">
        <f t="shared" si="1"/>
        <v>#REF!</v>
      </c>
      <c r="S28" s="16">
        <v>10</v>
      </c>
      <c r="T28" s="17">
        <v>141</v>
      </c>
      <c r="U28" s="17">
        <v>162</v>
      </c>
      <c r="V28" s="22">
        <v>181</v>
      </c>
      <c r="W28" s="22" t="s">
        <v>770</v>
      </c>
      <c r="X28" s="22" t="s">
        <v>778</v>
      </c>
      <c r="Y28" s="22" t="s">
        <v>770</v>
      </c>
      <c r="Z28" s="22" t="s">
        <v>778</v>
      </c>
      <c r="AA28" s="20" t="s">
        <v>797</v>
      </c>
      <c r="AB28" s="20" t="s">
        <v>807</v>
      </c>
      <c r="AC28" s="20" t="s">
        <v>816</v>
      </c>
      <c r="AD28" s="20" t="s">
        <v>797</v>
      </c>
      <c r="AE28" s="20" t="s">
        <v>807</v>
      </c>
      <c r="AF28" s="20" t="s">
        <v>797</v>
      </c>
      <c r="AG28" s="20" t="s">
        <v>807</v>
      </c>
    </row>
    <row r="29" spans="1:33" x14ac:dyDescent="0.3">
      <c r="A29" s="65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7"/>
      <c r="O29" s="9"/>
      <c r="P29" s="16">
        <v>11</v>
      </c>
      <c r="Q29" s="18" t="e">
        <f t="shared" si="0"/>
        <v>#REF!</v>
      </c>
      <c r="R29" s="14" t="e">
        <f t="shared" si="1"/>
        <v>#REF!</v>
      </c>
      <c r="S29" s="16">
        <v>11</v>
      </c>
      <c r="T29" s="17">
        <v>155</v>
      </c>
      <c r="U29" s="17">
        <v>182</v>
      </c>
      <c r="V29" s="22">
        <v>195</v>
      </c>
      <c r="W29" s="22" t="s">
        <v>771</v>
      </c>
      <c r="X29" s="17">
        <v>182</v>
      </c>
      <c r="Y29" s="17">
        <v>155</v>
      </c>
      <c r="Z29" s="17">
        <v>182</v>
      </c>
      <c r="AA29" s="20" t="s">
        <v>798</v>
      </c>
      <c r="AB29" s="20" t="s">
        <v>808</v>
      </c>
      <c r="AC29" s="20" t="s">
        <v>799</v>
      </c>
      <c r="AD29" s="20" t="s">
        <v>798</v>
      </c>
      <c r="AE29" s="20" t="s">
        <v>808</v>
      </c>
      <c r="AF29" s="20" t="s">
        <v>798</v>
      </c>
      <c r="AG29" s="20" t="s">
        <v>808</v>
      </c>
    </row>
    <row r="30" spans="1:33" ht="15" thickBot="1" x14ac:dyDescent="0.35">
      <c r="A30" s="65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7"/>
      <c r="O30" s="9"/>
      <c r="P30" s="16">
        <v>12</v>
      </c>
      <c r="Q30" s="18" t="e">
        <f t="shared" si="0"/>
        <v>#REF!</v>
      </c>
      <c r="R30" s="14" t="e">
        <f t="shared" si="1"/>
        <v>#REF!</v>
      </c>
      <c r="S30" s="16">
        <v>12</v>
      </c>
      <c r="T30" s="17">
        <v>195</v>
      </c>
      <c r="U30" s="17">
        <v>200</v>
      </c>
      <c r="V30" s="22">
        <v>235</v>
      </c>
      <c r="W30" s="22" t="s">
        <v>772</v>
      </c>
      <c r="X30" s="17">
        <v>200</v>
      </c>
      <c r="Y30" s="17">
        <v>195</v>
      </c>
      <c r="Z30" s="17">
        <v>200</v>
      </c>
      <c r="AA30" s="20" t="s">
        <v>799</v>
      </c>
      <c r="AB30" s="20" t="s">
        <v>809</v>
      </c>
      <c r="AC30" s="20" t="s">
        <v>817</v>
      </c>
      <c r="AD30" s="20" t="s">
        <v>799</v>
      </c>
      <c r="AE30" s="20" t="s">
        <v>809</v>
      </c>
      <c r="AF30" s="20" t="s">
        <v>799</v>
      </c>
      <c r="AG30" s="20" t="s">
        <v>809</v>
      </c>
    </row>
    <row r="31" spans="1:33" x14ac:dyDescent="0.3">
      <c r="A31" s="56" t="s">
        <v>23</v>
      </c>
      <c r="B31" s="57"/>
      <c r="C31" s="57"/>
      <c r="D31" s="57"/>
      <c r="E31" s="57"/>
      <c r="F31" s="57"/>
      <c r="G31" s="57"/>
      <c r="H31" s="58"/>
      <c r="I31" s="59" t="s">
        <v>819</v>
      </c>
      <c r="J31" s="57"/>
      <c r="K31" s="57"/>
      <c r="L31" s="57"/>
      <c r="M31" s="57"/>
      <c r="N31" s="60"/>
      <c r="O31" s="9"/>
      <c r="P31" s="16">
        <v>13</v>
      </c>
      <c r="Q31" s="18" t="e">
        <f t="shared" si="0"/>
        <v>#REF!</v>
      </c>
      <c r="R31" s="14" t="e">
        <f t="shared" si="1"/>
        <v>#REF!</v>
      </c>
      <c r="S31" s="16">
        <v>13</v>
      </c>
      <c r="T31" s="17">
        <v>230</v>
      </c>
      <c r="U31" s="17">
        <v>244</v>
      </c>
      <c r="V31" s="22">
        <v>260</v>
      </c>
      <c r="W31" s="22" t="s">
        <v>773</v>
      </c>
      <c r="X31" s="17">
        <v>244</v>
      </c>
      <c r="Y31" s="17">
        <v>230</v>
      </c>
      <c r="Z31" s="17">
        <v>244</v>
      </c>
      <c r="AA31" s="17">
        <v>270</v>
      </c>
      <c r="AB31" s="17">
        <v>279</v>
      </c>
      <c r="AC31" s="17">
        <v>304</v>
      </c>
      <c r="AD31" s="17">
        <v>270</v>
      </c>
      <c r="AE31" s="17">
        <v>279</v>
      </c>
      <c r="AF31" s="17">
        <v>270</v>
      </c>
      <c r="AG31" s="17">
        <v>279</v>
      </c>
    </row>
    <row r="32" spans="1:33" x14ac:dyDescent="0.3">
      <c r="A32" s="68" t="s">
        <v>30</v>
      </c>
      <c r="B32" s="69"/>
      <c r="C32" s="77" t="s">
        <v>36</v>
      </c>
      <c r="D32" s="79" t="s">
        <v>27</v>
      </c>
      <c r="E32" s="80"/>
      <c r="F32" s="75"/>
      <c r="G32" s="74" t="s">
        <v>44</v>
      </c>
      <c r="H32" s="72" t="s">
        <v>42</v>
      </c>
      <c r="I32" s="61" t="s">
        <v>43</v>
      </c>
      <c r="J32" s="61"/>
      <c r="K32" s="61"/>
      <c r="L32" s="46" t="s">
        <v>41</v>
      </c>
      <c r="M32" s="47"/>
      <c r="N32" s="48"/>
      <c r="O32" s="9"/>
      <c r="P32" s="16">
        <v>14</v>
      </c>
      <c r="Q32" s="18" t="e">
        <f t="shared" si="0"/>
        <v>#REF!</v>
      </c>
      <c r="R32" s="14" t="e">
        <f t="shared" si="1"/>
        <v>#REF!</v>
      </c>
      <c r="S32" s="16">
        <v>14</v>
      </c>
      <c r="T32" s="17"/>
      <c r="U32" s="17">
        <v>281</v>
      </c>
      <c r="V32" s="22">
        <v>295</v>
      </c>
      <c r="W32" s="22"/>
      <c r="X32" s="17">
        <v>281</v>
      </c>
      <c r="Y32" s="17"/>
      <c r="Z32" s="17">
        <v>281</v>
      </c>
      <c r="AA32" s="2"/>
      <c r="AB32" s="2">
        <v>330</v>
      </c>
      <c r="AC32" s="17">
        <v>361</v>
      </c>
      <c r="AD32" s="2"/>
      <c r="AE32" s="2">
        <v>330</v>
      </c>
      <c r="AF32" s="2"/>
      <c r="AG32" s="2">
        <v>330</v>
      </c>
    </row>
    <row r="33" spans="1:33" x14ac:dyDescent="0.3">
      <c r="A33" s="68"/>
      <c r="B33" s="69"/>
      <c r="C33" s="78"/>
      <c r="D33" s="27" t="s">
        <v>28</v>
      </c>
      <c r="E33" s="27" t="s">
        <v>29</v>
      </c>
      <c r="F33" s="76"/>
      <c r="G33" s="74"/>
      <c r="H33" s="73"/>
      <c r="I33" s="61" t="s">
        <v>820</v>
      </c>
      <c r="J33" s="61"/>
      <c r="K33" s="61"/>
      <c r="L33" s="49"/>
      <c r="M33" s="50"/>
      <c r="N33" s="51"/>
      <c r="O33" s="9"/>
      <c r="P33" s="16">
        <v>15</v>
      </c>
      <c r="Q33" s="18" t="e">
        <f t="shared" si="0"/>
        <v>#REF!</v>
      </c>
      <c r="R33" s="14" t="e">
        <f t="shared" si="1"/>
        <v>#REF!</v>
      </c>
      <c r="S33" s="16">
        <v>15</v>
      </c>
      <c r="T33" s="17"/>
      <c r="U33" s="17"/>
      <c r="V33" s="22">
        <v>330</v>
      </c>
      <c r="W33" s="20"/>
      <c r="X33" s="2"/>
      <c r="Y33" s="2"/>
      <c r="Z33" s="2"/>
      <c r="AA33" s="2"/>
      <c r="AB33" s="2"/>
      <c r="AC33" s="2">
        <v>388</v>
      </c>
      <c r="AD33" s="2"/>
      <c r="AE33" s="2"/>
      <c r="AF33" s="2"/>
      <c r="AG33" s="2"/>
    </row>
    <row r="34" spans="1:33" ht="15" thickBot="1" x14ac:dyDescent="0.35">
      <c r="A34" s="70" t="str">
        <f>IFERROR("L"&amp;E14&amp;S12&amp;T12,"")</f>
        <v/>
      </c>
      <c r="B34" s="71"/>
      <c r="C34" s="38" t="str">
        <f>IF(E14=0,"",E14)</f>
        <v/>
      </c>
      <c r="D34" s="39" t="str">
        <f>IFERROR(VLOOKUP(S15,'SUBMITTAL DATA'!A2:S617,18,FALSE),"")</f>
        <v/>
      </c>
      <c r="E34" s="39" t="str">
        <f>IFERROR(VLOOKUP(S15,'SUBMITTAL DATA'!A2:S617,19,FALSE),"")</f>
        <v/>
      </c>
      <c r="F34" s="40"/>
      <c r="G34" s="41" t="str">
        <f>IFERROR(VLOOKUP(S15,'SUBMITTAL DATA'!A2:X617,24,FALSE),"")</f>
        <v/>
      </c>
      <c r="H34" s="42" t="str">
        <f>IFERROR(VLOOKUP(S15,'SUBMITTAL DATA'!A2:S617,5,FALSE),"")</f>
        <v/>
      </c>
      <c r="I34" s="157" t="str">
        <f>IFERROR(X16&amp;"°F","")</f>
        <v/>
      </c>
      <c r="J34" s="157"/>
      <c r="K34" s="157"/>
      <c r="L34" s="43" t="str">
        <f>IFERROR(VLOOKUP(S15,'SUBMITTAL DATA'!A2:L617,12,FALSE),"")</f>
        <v/>
      </c>
      <c r="M34" s="44"/>
      <c r="N34" s="45"/>
      <c r="O34" s="9"/>
      <c r="P34" s="16">
        <v>16</v>
      </c>
      <c r="Q34" s="18" t="e">
        <f t="shared" si="0"/>
        <v>#REF!</v>
      </c>
      <c r="R34" s="14" t="e">
        <f t="shared" si="1"/>
        <v>#REF!</v>
      </c>
      <c r="S34" s="16">
        <v>16</v>
      </c>
      <c r="T34" s="17"/>
      <c r="U34" s="17"/>
      <c r="V34" s="22">
        <v>390</v>
      </c>
      <c r="W34" s="20"/>
      <c r="X34" s="2"/>
      <c r="Y34" s="2"/>
      <c r="Z34" s="2"/>
      <c r="AA34" s="2"/>
      <c r="AB34" s="2"/>
      <c r="AC34" s="2">
        <v>459</v>
      </c>
      <c r="AD34" s="2"/>
      <c r="AE34" s="2"/>
      <c r="AF34" s="2"/>
      <c r="AG34" s="2"/>
    </row>
    <row r="35" spans="1:33" x14ac:dyDescent="0.3">
      <c r="A35" s="52" t="s">
        <v>22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32"/>
      <c r="M35" s="32"/>
      <c r="N35" s="33"/>
      <c r="O35" s="11"/>
      <c r="P35" s="2"/>
      <c r="R35" s="14" t="e">
        <f>VLOOKUP(J14,$Q$19:$R$34,2,FALSE)</f>
        <v>#N/A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3" x14ac:dyDescent="0.3">
      <c r="A36" s="85" t="s">
        <v>764</v>
      </c>
      <c r="B36" s="86"/>
      <c r="C36" s="77" t="s">
        <v>24</v>
      </c>
      <c r="D36" s="75" t="s">
        <v>25</v>
      </c>
      <c r="E36" s="75" t="s">
        <v>26</v>
      </c>
      <c r="F36" s="91" t="s">
        <v>781</v>
      </c>
      <c r="G36" s="97"/>
      <c r="H36" s="77" t="s">
        <v>33</v>
      </c>
      <c r="I36" s="77" t="s">
        <v>32</v>
      </c>
      <c r="J36" s="91" t="s">
        <v>763</v>
      </c>
      <c r="K36" s="92"/>
      <c r="L36" s="8"/>
      <c r="M36" s="7"/>
      <c r="N36" s="34"/>
      <c r="O36" s="11"/>
      <c r="P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3" x14ac:dyDescent="0.3">
      <c r="A37" s="87"/>
      <c r="B37" s="88"/>
      <c r="C37" s="78"/>
      <c r="D37" s="76"/>
      <c r="E37" s="76"/>
      <c r="F37" s="93"/>
      <c r="G37" s="98"/>
      <c r="H37" s="78"/>
      <c r="I37" s="78"/>
      <c r="J37" s="93"/>
      <c r="K37" s="94"/>
      <c r="L37" s="8"/>
      <c r="M37" s="7"/>
      <c r="N37" s="35"/>
      <c r="O37" s="9"/>
      <c r="P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3" ht="15" thickBot="1" x14ac:dyDescent="0.35">
      <c r="A38" s="83" t="str">
        <f>IFERROR(IF(F14="Air","-",VLOOKUP(S15,'SUBMITTAL DATA'!A2:O617,15,FALSE)),"")</f>
        <v/>
      </c>
      <c r="B38" s="84"/>
      <c r="C38" s="31" t="str">
        <f>IF(M14="","",60)</f>
        <v/>
      </c>
      <c r="D38" s="31" t="str">
        <f>IFERROR(VLOOKUP(S15,'SUBMITTAL DATA'!A2:Q617,16,FALSE),"")</f>
        <v/>
      </c>
      <c r="E38" s="31" t="str">
        <f>IFERROR(VLOOKUP(S15,'SUBMITTAL DATA'!A2:Q617,17,FALSE),"")</f>
        <v/>
      </c>
      <c r="F38" s="81" t="str">
        <f>IFERROR(VLOOKUP(S15,'SUBMITTAL DATA'!A2:M617,13,FALSE),"")</f>
        <v/>
      </c>
      <c r="G38" s="82"/>
      <c r="H38" s="31" t="str">
        <f>IFERROR(VLOOKUP(S15,'SUBMITTAL DATA'!A2:W617,IF(Q42=1,22,20),FALSE),"")</f>
        <v/>
      </c>
      <c r="I38" s="31" t="str">
        <f>IFERROR(VLOOKUP(S15,'SUBMITTAL DATA'!A2:W617,IF(Q42=1,23,21),FALSE),"")</f>
        <v/>
      </c>
      <c r="J38" s="95" t="str">
        <f>IFERROR(VLOOKUP(S15,'SUBMITTAL DATA'!A2:N617,14,FALSE),"")</f>
        <v/>
      </c>
      <c r="K38" s="96"/>
      <c r="L38" s="89"/>
      <c r="M38" s="90"/>
      <c r="N38" s="36"/>
      <c r="O38" s="9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5" customHeight="1" x14ac:dyDescent="0.3">
      <c r="A39" s="56" t="s">
        <v>45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60"/>
      <c r="O39" s="9"/>
      <c r="S39" s="2"/>
      <c r="T39" s="2"/>
      <c r="U39" s="2"/>
      <c r="V39" s="2"/>
      <c r="W39" s="2"/>
      <c r="X39" s="2"/>
      <c r="Y39" s="2" t="b">
        <f>IF(AND(OR(F14=W7,F14=W8,F14=W9,F14="Air"),OR(I14=AA7,I14=AA8,I14=AA9)),AA6)</f>
        <v>0</v>
      </c>
      <c r="Z39" s="2"/>
      <c r="AA39" s="2"/>
      <c r="AB39" s="2"/>
      <c r="AC39" s="2"/>
      <c r="AD39" s="2"/>
      <c r="AE39" s="2"/>
      <c r="AF39" s="2"/>
      <c r="AG39" s="2"/>
    </row>
    <row r="40" spans="1:33" ht="14.4" customHeight="1" x14ac:dyDescent="0.3">
      <c r="A40" s="123"/>
      <c r="B40" s="112"/>
      <c r="C40" s="112"/>
      <c r="D40" s="112"/>
      <c r="E40" s="112"/>
      <c r="F40" s="124"/>
      <c r="G40" s="117" t="str">
        <f>IF(U42=1,"CONFIGURATION CONFLICT","")</f>
        <v/>
      </c>
      <c r="H40" s="118"/>
      <c r="I40" s="111"/>
      <c r="J40" s="112"/>
      <c r="K40" s="112"/>
      <c r="L40" s="112"/>
      <c r="M40" s="112"/>
      <c r="N40" s="113"/>
      <c r="O40" s="9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x14ac:dyDescent="0.3">
      <c r="A41" s="123"/>
      <c r="B41" s="112"/>
      <c r="C41" s="112"/>
      <c r="D41" s="112"/>
      <c r="E41" s="112"/>
      <c r="F41" s="124"/>
      <c r="G41" s="119"/>
      <c r="H41" s="120"/>
      <c r="I41" s="111"/>
      <c r="J41" s="112"/>
      <c r="K41" s="112"/>
      <c r="L41" s="112"/>
      <c r="M41" s="112"/>
      <c r="N41" s="113"/>
      <c r="O41" s="9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5" thickBot="1" x14ac:dyDescent="0.35">
      <c r="A42" s="125"/>
      <c r="B42" s="115"/>
      <c r="C42" s="115"/>
      <c r="D42" s="115"/>
      <c r="E42" s="115"/>
      <c r="F42" s="126"/>
      <c r="G42" s="121"/>
      <c r="H42" s="122"/>
      <c r="I42" s="114"/>
      <c r="J42" s="115"/>
      <c r="K42" s="115"/>
      <c r="L42" s="115"/>
      <c r="M42" s="115"/>
      <c r="N42" s="116"/>
      <c r="O42" s="9"/>
      <c r="Q42" s="23">
        <f>SUM(Q43:R45)</f>
        <v>0</v>
      </c>
      <c r="S42" s="23"/>
      <c r="T42" s="23">
        <f>SUM(T43:U45)</f>
        <v>0</v>
      </c>
      <c r="U42" s="23">
        <f>IF(AND(Q42&gt;0,T42&gt;0),1,0)</f>
        <v>0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x14ac:dyDescent="0.3">
      <c r="A43" s="99" t="s">
        <v>822</v>
      </c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1"/>
      <c r="O43" s="9"/>
      <c r="Q43" s="23">
        <f>IF(A40="EcoNet",1,0)</f>
        <v>0</v>
      </c>
      <c r="R43" s="23">
        <f>IF(I40="EcoNet",1,0)</f>
        <v>0</v>
      </c>
      <c r="S43" s="23"/>
      <c r="T43" s="23">
        <f>IF(A40="Thermostatic Expansion Valve - Mounted",1,IF(A40="Electronic Expansion Valve - Mounted",1,IF(A40="Liquid Line Solenoid Valve - Mounted",1,IF(A40="Mechanical Thermostat - Mounted",1,IF(A40="Electronic Room Thermostat - Mounted",1,0)))))</f>
        <v>0</v>
      </c>
      <c r="U43" s="23">
        <f>IF(I40="Thermostatic Expansion Valve - Mounted",1,IF(I40="Electronic Expansion Valve - Mounted",1,IF(I40="Liquid Line Solenoid Valve - Mounted",1,IF(I40="Mechanical Thermostat - Mounted",1,IF(I40="Electronic Room Thermostat - Mounted",1,0)))))</f>
        <v>0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4" customHeight="1" x14ac:dyDescent="0.3">
      <c r="A44" s="102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4"/>
      <c r="O44" s="9"/>
      <c r="Q44" s="23">
        <f>IF(A41="EcoNet",1,0)</f>
        <v>0</v>
      </c>
      <c r="R44" s="23">
        <f>IF(C41="EcoNet",1,0)</f>
        <v>0</v>
      </c>
      <c r="S44" s="23"/>
      <c r="T44" s="23">
        <f>IF(A41="Thermostatic Expansion Valve - Mounted",1,IF(A41="Electronic Expansion Valve - Mounted",1,IF(A41="Liquid Line Solenoid Valve - Mounted",1,IF(A41="Mechanical Thermostat - Mounted",1,IF(A41="Electronic Room Thermostat - Mounted",1,0)))))</f>
        <v>0</v>
      </c>
      <c r="U44" s="23">
        <f>IF(I41="Thermostatic Expansion Valve - Mounted",1,IF(I41="Electronic Expansion Valve - Mounted",1,IF(I41="Liquid Line Solenoid Valve - Mounted",1,IF(I41="Mechanical Thermostat - Mounted",1,IF(I41="Electronic Room Thermostat - Mounted",1,0)))))</f>
        <v>0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x14ac:dyDescent="0.3">
      <c r="A45" s="105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7"/>
      <c r="O45" s="9"/>
      <c r="Q45" s="23">
        <f>IF(A42="EcoNet",1,0)</f>
        <v>0</v>
      </c>
      <c r="R45" s="23">
        <f>IF(C42="EcoNet",1,0)</f>
        <v>0</v>
      </c>
      <c r="S45" s="23"/>
      <c r="T45" s="23">
        <f>IF(A42="Thermostatic Expansion Valve - Mounted",1,IF(A42="Electronic Expansion Valve - Mounted",1,IF(A42="Liquid Line Solenoid Valve - Mounted",1,IF(A42="Mechanical Thermostat - Mounted",1,IF(A42="Electronic Room Thermostat - Mounted",1,0)))))</f>
        <v>0</v>
      </c>
      <c r="U45" s="23">
        <f>IF(I42="Thermostatic Expansion Valve - Mounted",1,IF(I42="Electronic Expansion Valve - Mounted",1,IF(I42="Liquid Line Solenoid Valve - Mounted",1,IF(I42="Mechanical Thermostat - Mounted",1,IF(I42="Electronic Room Thermostat - Mounted",1,0)))))</f>
        <v>0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5" customHeight="1" x14ac:dyDescent="0.3">
      <c r="A46" s="105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7"/>
      <c r="O46" s="9"/>
      <c r="P46" s="24"/>
      <c r="Q46" s="25"/>
      <c r="R46" s="25"/>
      <c r="S46" s="23"/>
      <c r="T46" s="23"/>
      <c r="U46" s="25"/>
      <c r="V46" s="25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5" thickBot="1" x14ac:dyDescent="0.35">
      <c r="A47" s="108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10"/>
      <c r="O47" s="9"/>
      <c r="Q47" s="2" t="str">
        <f>4&amp;W8&amp;"404A"</f>
        <v>4Hot Gas - 3 Pipe404A</v>
      </c>
      <c r="R47" s="2">
        <v>5</v>
      </c>
      <c r="S47" s="23"/>
      <c r="T47" s="2" t="str">
        <f>4&amp;W8&amp;"404A"</f>
        <v>4Hot Gas - 3 Pipe404A</v>
      </c>
      <c r="U47" s="2">
        <v>5</v>
      </c>
      <c r="V47" s="23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x14ac:dyDescent="0.3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3"/>
      <c r="Q48" s="2" t="str">
        <f>6&amp;W8&amp;"404A"</f>
        <v>6Hot Gas - 3 Pipe404A</v>
      </c>
      <c r="R48" s="2">
        <v>6</v>
      </c>
      <c r="S48" s="23"/>
      <c r="T48" s="2" t="str">
        <f>6&amp;W8&amp;"404A"</f>
        <v>6Hot Gas - 3 Pipe404A</v>
      </c>
      <c r="U48" s="2">
        <v>6</v>
      </c>
      <c r="V48" s="23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5:33" x14ac:dyDescent="0.3">
      <c r="O49" s="13"/>
      <c r="Q49" s="2" t="str">
        <f>"4Electric"&amp;"404A"</f>
        <v>4Electric404A</v>
      </c>
      <c r="R49" s="2">
        <v>2</v>
      </c>
      <c r="S49" s="23"/>
      <c r="T49" s="2" t="str">
        <f>"4Electric"&amp;"404A"</f>
        <v>4Electric404A</v>
      </c>
      <c r="U49" s="2">
        <v>2</v>
      </c>
      <c r="V49" s="23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5:33" x14ac:dyDescent="0.3">
      <c r="O50" s="13"/>
      <c r="Q50" s="2" t="str">
        <f>"6Electric"&amp;"404A"</f>
        <v>6Electric404A</v>
      </c>
      <c r="R50" s="2">
        <v>3</v>
      </c>
      <c r="S50" s="23"/>
      <c r="T50" s="2" t="str">
        <f>"6Electric"&amp;"404A"</f>
        <v>6Electric404A</v>
      </c>
      <c r="U50" s="2">
        <v>3</v>
      </c>
      <c r="V50" s="23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5:33" x14ac:dyDescent="0.3">
      <c r="Q51" s="2" t="str">
        <f>"6Air"&amp;"404A"</f>
        <v>6Air404A</v>
      </c>
      <c r="R51" s="2">
        <v>4</v>
      </c>
      <c r="S51" s="2"/>
      <c r="T51" s="2" t="str">
        <f>"6Air"&amp;L14&amp;"404A"</f>
        <v>6Air404A</v>
      </c>
      <c r="U51" s="2">
        <v>4</v>
      </c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5:33" x14ac:dyDescent="0.3">
      <c r="Q52" s="2" t="str">
        <f>4&amp;W9&amp;"404A"</f>
        <v>4Hot Gas - Reverse Cycle404A</v>
      </c>
      <c r="R52" s="2">
        <v>7</v>
      </c>
      <c r="S52" s="2"/>
      <c r="T52" s="2" t="str">
        <f>4&amp;W9&amp;"404A"</f>
        <v>4Hot Gas - Reverse Cycle404A</v>
      </c>
      <c r="U52" s="2">
        <v>7</v>
      </c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5:33" x14ac:dyDescent="0.3">
      <c r="Q53" s="2" t="str">
        <f>6&amp;W9&amp;"404A"</f>
        <v>6Hot Gas - Reverse Cycle404A</v>
      </c>
      <c r="R53" s="2">
        <v>8</v>
      </c>
      <c r="S53" s="2"/>
      <c r="T53" s="2" t="str">
        <f>6&amp;W9&amp;"404A"</f>
        <v>6Hot Gas - Reverse Cycle404A</v>
      </c>
      <c r="U53" s="2">
        <v>8</v>
      </c>
      <c r="V53" s="2"/>
      <c r="W53" s="2"/>
      <c r="X53" s="2"/>
      <c r="Y53" s="2"/>
      <c r="Z53" s="2"/>
      <c r="AD53" s="2"/>
      <c r="AE53" s="2"/>
      <c r="AF53" s="2"/>
      <c r="AG53" s="2"/>
    </row>
    <row r="54" spans="15:33" x14ac:dyDescent="0.3">
      <c r="Q54" s="2" t="str">
        <f>4&amp;W8&amp;I14</f>
        <v>4Hot Gas - 3 Pipe</v>
      </c>
      <c r="R54" s="2">
        <v>12</v>
      </c>
      <c r="S54" s="2"/>
      <c r="T54" s="2"/>
      <c r="U54" s="2" t="e">
        <f>VLOOKUP(E14&amp;F14&amp;"404A",Q47:R60,2,FALSE)</f>
        <v>#N/A</v>
      </c>
      <c r="V54" s="2"/>
      <c r="W54" s="2"/>
      <c r="X54" s="2"/>
      <c r="Y54" s="2"/>
      <c r="Z54" s="2"/>
      <c r="AD54" s="2"/>
      <c r="AE54" s="2"/>
      <c r="AF54" s="2"/>
      <c r="AG54" s="2"/>
    </row>
    <row r="55" spans="15:33" x14ac:dyDescent="0.3">
      <c r="Q55" s="2" t="str">
        <f>6&amp;W8&amp;I14</f>
        <v>6Hot Gas - 3 Pipe</v>
      </c>
      <c r="R55" s="2">
        <v>13</v>
      </c>
      <c r="S55" s="2"/>
      <c r="T55" s="2"/>
      <c r="U55" s="2"/>
      <c r="V55" s="2"/>
      <c r="W55" s="2"/>
      <c r="X55" s="2"/>
      <c r="Y55" s="2"/>
      <c r="Z55" s="2"/>
      <c r="AD55" s="2"/>
      <c r="AE55" s="2"/>
      <c r="AF55" s="2"/>
      <c r="AG55" s="2"/>
    </row>
    <row r="56" spans="15:33" x14ac:dyDescent="0.3">
      <c r="Q56" s="2" t="str">
        <f>"4Electric"&amp;I14</f>
        <v>4Electric</v>
      </c>
      <c r="R56" s="2">
        <v>9</v>
      </c>
    </row>
    <row r="57" spans="15:33" x14ac:dyDescent="0.3">
      <c r="Q57" s="2" t="str">
        <f>"6Electric"&amp;I14</f>
        <v>6Electric</v>
      </c>
      <c r="R57" s="2">
        <v>10</v>
      </c>
    </row>
    <row r="58" spans="15:33" x14ac:dyDescent="0.3">
      <c r="Q58" s="2" t="str">
        <f>"6Air"&amp;I14</f>
        <v>6Air</v>
      </c>
      <c r="R58" s="2">
        <v>11</v>
      </c>
    </row>
    <row r="59" spans="15:33" x14ac:dyDescent="0.3">
      <c r="Q59" s="2" t="str">
        <f>4&amp;W9&amp;I14</f>
        <v>4Hot Gas - Reverse Cycle</v>
      </c>
      <c r="R59" s="2">
        <v>14</v>
      </c>
    </row>
    <row r="60" spans="15:33" x14ac:dyDescent="0.3">
      <c r="Q60" s="2" t="str">
        <f>6&amp;W9&amp;I14</f>
        <v>6Hot Gas - Reverse Cycle</v>
      </c>
      <c r="R60" s="2">
        <v>15</v>
      </c>
    </row>
    <row r="62" spans="15:33" x14ac:dyDescent="0.3">
      <c r="R62" s="23" t="e">
        <f>VLOOKUP(E14&amp;F14&amp;I14,Q47:R60,2,FALSE)</f>
        <v>#N/A</v>
      </c>
    </row>
  </sheetData>
  <sheetProtection algorithmName="SHA-512" hashValue="dBAWUGt0MAOKSEdYt1427H6NVVgmJPHA+a7ZP3+nG9ad4nssIvdUq0WTjrqUanMEFl4PLUkcCGENssTGSE4KgQ==" saltValue="FWPP9jjsdxibeWW2fTsaXg==" spinCount="100000" sheet="1" objects="1" scenarios="1"/>
  <protectedRanges>
    <protectedRange sqref="N4:N5" name="Range1_4"/>
  </protectedRanges>
  <dataConsolidate/>
  <mergeCells count="82">
    <mergeCell ref="I33:K33"/>
    <mergeCell ref="I34:K34"/>
    <mergeCell ref="A15:N15"/>
    <mergeCell ref="A10:E10"/>
    <mergeCell ref="A11:E11"/>
    <mergeCell ref="C13:D13"/>
    <mergeCell ref="C14:D14"/>
    <mergeCell ref="A12:N12"/>
    <mergeCell ref="A13:B13"/>
    <mergeCell ref="M13:N13"/>
    <mergeCell ref="J13:L13"/>
    <mergeCell ref="M14:N14"/>
    <mergeCell ref="A14:B14"/>
    <mergeCell ref="J14:L14"/>
    <mergeCell ref="L10:N10"/>
    <mergeCell ref="F10:H10"/>
    <mergeCell ref="A9:E9"/>
    <mergeCell ref="A6:N6"/>
    <mergeCell ref="I7:K7"/>
    <mergeCell ref="I8:K8"/>
    <mergeCell ref="I9:K9"/>
    <mergeCell ref="A7:E7"/>
    <mergeCell ref="F9:H9"/>
    <mergeCell ref="L7:N7"/>
    <mergeCell ref="L8:N8"/>
    <mergeCell ref="L9:N9"/>
    <mergeCell ref="F7:H7"/>
    <mergeCell ref="F8:H8"/>
    <mergeCell ref="L11:N11"/>
    <mergeCell ref="I11:K11"/>
    <mergeCell ref="I10:K10"/>
    <mergeCell ref="F11:H11"/>
    <mergeCell ref="G5:K5"/>
    <mergeCell ref="M5:N5"/>
    <mergeCell ref="A1:F5"/>
    <mergeCell ref="G1:K1"/>
    <mergeCell ref="L1:N1"/>
    <mergeCell ref="G2:K2"/>
    <mergeCell ref="L2:N2"/>
    <mergeCell ref="G3:K3"/>
    <mergeCell ref="L3:N3"/>
    <mergeCell ref="G4:K4"/>
    <mergeCell ref="M4:N4"/>
    <mergeCell ref="A8:E8"/>
    <mergeCell ref="A43:N43"/>
    <mergeCell ref="A44:N47"/>
    <mergeCell ref="I40:N40"/>
    <mergeCell ref="I41:N41"/>
    <mergeCell ref="I42:N42"/>
    <mergeCell ref="G40:H42"/>
    <mergeCell ref="A40:F40"/>
    <mergeCell ref="A41:F41"/>
    <mergeCell ref="A42:F42"/>
    <mergeCell ref="F38:G38"/>
    <mergeCell ref="A39:N39"/>
    <mergeCell ref="A38:B38"/>
    <mergeCell ref="A36:B37"/>
    <mergeCell ref="L38:M38"/>
    <mergeCell ref="H36:H37"/>
    <mergeCell ref="E36:E37"/>
    <mergeCell ref="J36:K37"/>
    <mergeCell ref="J38:K38"/>
    <mergeCell ref="I36:I37"/>
    <mergeCell ref="C36:C37"/>
    <mergeCell ref="D36:D37"/>
    <mergeCell ref="F36:G37"/>
    <mergeCell ref="L34:N34"/>
    <mergeCell ref="L32:N33"/>
    <mergeCell ref="A35:K35"/>
    <mergeCell ref="F14:H14"/>
    <mergeCell ref="F13:H13"/>
    <mergeCell ref="A31:H31"/>
    <mergeCell ref="I31:N31"/>
    <mergeCell ref="I32:K32"/>
    <mergeCell ref="A16:N30"/>
    <mergeCell ref="A32:B33"/>
    <mergeCell ref="A34:B34"/>
    <mergeCell ref="H32:H33"/>
    <mergeCell ref="G32:G33"/>
    <mergeCell ref="F32:F33"/>
    <mergeCell ref="C32:C33"/>
    <mergeCell ref="D32:E32"/>
  </mergeCells>
  <dataValidations count="7">
    <dataValidation type="list" allowBlank="1" showInputMessage="1" showErrorMessage="1" sqref="F14">
      <formula1>$W$6:$W$9</formula1>
    </dataValidation>
    <dataValidation type="list" allowBlank="1" showInputMessage="1" showErrorMessage="1" sqref="E14">
      <formula1>$U$6:$U$7</formula1>
    </dataValidation>
    <dataValidation type="list" allowBlank="1" showInputMessage="1" showErrorMessage="1" sqref="C14:D14">
      <formula1>$S$6:$S$8</formula1>
    </dataValidation>
    <dataValidation type="list" allowBlank="1" showInputMessage="1" showErrorMessage="1" sqref="A14:B14">
      <formula1>$Q$6:$Q$9</formula1>
    </dataValidation>
    <dataValidation type="list" allowBlank="1" showInputMessage="1" showErrorMessage="1" sqref="M14">
      <formula1>$Y$6:$Y$9</formula1>
    </dataValidation>
    <dataValidation type="list" allowBlank="1" showInputMessage="1" showErrorMessage="1" sqref="I14">
      <formula1>$AA$6:$AA$9</formula1>
    </dataValidation>
    <dataValidation type="list" allowBlank="1" showInputMessage="1" showErrorMessage="1" sqref="J14:L14">
      <formula1>$Q$18:$Q$34</formula1>
    </dataValidation>
  </dataValidations>
  <hyperlinks>
    <hyperlink ref="G5" r:id="rId1"/>
  </hyperlinks>
  <pageMargins left="0.7" right="0.7" top="0.75" bottom="0.75" header="0.3" footer="0.3"/>
  <pageSetup scale="6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11</xdr:col>
                    <xdr:colOff>381000</xdr:colOff>
                    <xdr:row>3</xdr:row>
                    <xdr:rowOff>30480</xdr:rowOff>
                  </from>
                  <to>
                    <xdr:col>11</xdr:col>
                    <xdr:colOff>556260</xdr:colOff>
                    <xdr:row>3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11</xdr:col>
                    <xdr:colOff>381000</xdr:colOff>
                    <xdr:row>4</xdr:row>
                    <xdr:rowOff>38100</xdr:rowOff>
                  </from>
                  <to>
                    <xdr:col>11</xdr:col>
                    <xdr:colOff>556260</xdr:colOff>
                    <xdr:row>4</xdr:row>
                    <xdr:rowOff>182880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'All Temp Options'!$C$10:$C$28</xm:f>
          </x14:formula1>
          <xm:sqref>A40:F42 I40:N42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X617"/>
  <sheetViews>
    <sheetView topLeftCell="K1" workbookViewId="0">
      <pane ySplit="1" topLeftCell="A2" activePane="bottomLeft" state="frozen"/>
      <selection pane="bottomLeft" activeCell="Q4" sqref="Q4"/>
    </sheetView>
  </sheetViews>
  <sheetFormatPr defaultRowHeight="14.4" x14ac:dyDescent="0.3"/>
  <cols>
    <col min="1" max="1" width="15.44140625" bestFit="1" customWidth="1"/>
    <col min="2" max="2" width="15.44140625" customWidth="1"/>
    <col min="3" max="3" width="19.33203125" customWidth="1"/>
    <col min="4" max="4" width="23.88671875" bestFit="1" customWidth="1"/>
    <col min="5" max="5" width="16.88671875" customWidth="1"/>
    <col min="6" max="6" width="23.109375" customWidth="1"/>
    <col min="7" max="7" width="14" customWidth="1"/>
    <col min="8" max="8" width="3.6640625" customWidth="1"/>
    <col min="9" max="9" width="11.5546875" customWidth="1"/>
    <col min="10" max="10" width="15.5546875" bestFit="1" customWidth="1"/>
    <col min="11" max="11" width="30.88671875" bestFit="1" customWidth="1"/>
    <col min="12" max="12" width="11.5546875" customWidth="1"/>
    <col min="13" max="13" width="16.44140625" customWidth="1"/>
    <col min="14" max="14" width="28.6640625" customWidth="1"/>
    <col min="15" max="15" width="16.44140625" customWidth="1"/>
    <col min="16" max="16" width="13.44140625" customWidth="1"/>
    <col min="17" max="17" width="14.44140625" customWidth="1"/>
    <col min="18" max="18" width="15.44140625" customWidth="1"/>
    <col min="19" max="19" width="17.44140625" customWidth="1"/>
    <col min="20" max="20" width="17.5546875" customWidth="1"/>
    <col min="21" max="21" width="19" customWidth="1"/>
    <col min="22" max="22" width="13.88671875" customWidth="1"/>
    <col min="23" max="23" width="15.33203125" customWidth="1"/>
    <col min="24" max="24" width="21" bestFit="1" customWidth="1"/>
  </cols>
  <sheetData>
    <row r="1" spans="1:24" x14ac:dyDescent="0.3">
      <c r="A1" t="s">
        <v>353</v>
      </c>
      <c r="C1" t="s">
        <v>354</v>
      </c>
      <c r="D1" t="s">
        <v>355</v>
      </c>
      <c r="E1" t="s">
        <v>356</v>
      </c>
      <c r="F1" t="s">
        <v>357</v>
      </c>
      <c r="G1" t="s">
        <v>358</v>
      </c>
      <c r="H1" t="s">
        <v>359</v>
      </c>
      <c r="I1" t="s">
        <v>360</v>
      </c>
      <c r="J1" t="s">
        <v>361</v>
      </c>
      <c r="K1" t="s">
        <v>362</v>
      </c>
      <c r="L1" t="s">
        <v>41</v>
      </c>
      <c r="M1" t="s">
        <v>363</v>
      </c>
      <c r="N1" t="s">
        <v>364</v>
      </c>
      <c r="O1" t="s">
        <v>365</v>
      </c>
      <c r="P1" t="s">
        <v>366</v>
      </c>
      <c r="Q1" t="s">
        <v>367</v>
      </c>
      <c r="R1" t="s">
        <v>368</v>
      </c>
      <c r="S1" t="s">
        <v>369</v>
      </c>
      <c r="T1" t="s">
        <v>370</v>
      </c>
      <c r="U1" t="s">
        <v>371</v>
      </c>
      <c r="V1" t="s">
        <v>372</v>
      </c>
      <c r="W1" t="s">
        <v>373</v>
      </c>
      <c r="X1" t="s">
        <v>374</v>
      </c>
    </row>
    <row r="2" spans="1:24" x14ac:dyDescent="0.3">
      <c r="A2" t="s">
        <v>75</v>
      </c>
      <c r="C2" t="s">
        <v>375</v>
      </c>
      <c r="D2" t="s">
        <v>376</v>
      </c>
      <c r="E2">
        <v>1</v>
      </c>
      <c r="F2" t="s">
        <v>377</v>
      </c>
      <c r="G2" t="s">
        <v>378</v>
      </c>
      <c r="H2">
        <v>6</v>
      </c>
      <c r="I2">
        <v>25</v>
      </c>
      <c r="J2">
        <v>4100</v>
      </c>
      <c r="K2">
        <v>4800</v>
      </c>
      <c r="L2">
        <v>800</v>
      </c>
      <c r="M2" t="s">
        <v>378</v>
      </c>
      <c r="N2">
        <v>0.8</v>
      </c>
      <c r="O2" t="s">
        <v>378</v>
      </c>
      <c r="P2" t="s">
        <v>59</v>
      </c>
      <c r="Q2" t="s">
        <v>59</v>
      </c>
      <c r="R2" s="4" t="s">
        <v>60</v>
      </c>
      <c r="S2" s="4" t="s">
        <v>61</v>
      </c>
      <c r="T2">
        <v>15</v>
      </c>
      <c r="U2">
        <v>20</v>
      </c>
      <c r="V2">
        <v>15</v>
      </c>
      <c r="W2">
        <v>20</v>
      </c>
      <c r="X2">
        <v>41</v>
      </c>
    </row>
    <row r="3" spans="1:24" x14ac:dyDescent="0.3">
      <c r="A3" t="s">
        <v>76</v>
      </c>
      <c r="C3" t="s">
        <v>375</v>
      </c>
      <c r="D3" t="s">
        <v>376</v>
      </c>
      <c r="E3">
        <v>1</v>
      </c>
      <c r="F3" t="s">
        <v>377</v>
      </c>
      <c r="G3" t="s">
        <v>378</v>
      </c>
      <c r="H3">
        <v>6</v>
      </c>
      <c r="I3">
        <v>25</v>
      </c>
      <c r="J3">
        <v>5200</v>
      </c>
      <c r="K3">
        <v>6000</v>
      </c>
      <c r="L3">
        <v>785</v>
      </c>
      <c r="M3" t="s">
        <v>378</v>
      </c>
      <c r="N3">
        <v>0.8</v>
      </c>
      <c r="O3" t="s">
        <v>378</v>
      </c>
      <c r="P3" t="s">
        <v>59</v>
      </c>
      <c r="Q3" t="s">
        <v>59</v>
      </c>
      <c r="R3" s="4" t="s">
        <v>60</v>
      </c>
      <c r="S3" s="4" t="s">
        <v>61</v>
      </c>
      <c r="T3">
        <v>15</v>
      </c>
      <c r="U3">
        <v>20</v>
      </c>
      <c r="V3">
        <v>15</v>
      </c>
      <c r="W3">
        <v>20</v>
      </c>
      <c r="X3">
        <v>44</v>
      </c>
    </row>
    <row r="4" spans="1:24" x14ac:dyDescent="0.3">
      <c r="A4" t="s">
        <v>77</v>
      </c>
      <c r="C4" t="s">
        <v>375</v>
      </c>
      <c r="D4" t="s">
        <v>376</v>
      </c>
      <c r="E4">
        <v>1</v>
      </c>
      <c r="F4" t="s">
        <v>377</v>
      </c>
      <c r="G4" t="s">
        <v>378</v>
      </c>
      <c r="H4">
        <v>6</v>
      </c>
      <c r="I4">
        <v>25</v>
      </c>
      <c r="J4">
        <v>6600</v>
      </c>
      <c r="K4">
        <v>7800</v>
      </c>
      <c r="L4">
        <v>775</v>
      </c>
      <c r="M4" t="s">
        <v>378</v>
      </c>
      <c r="N4">
        <v>0.8</v>
      </c>
      <c r="O4" t="s">
        <v>378</v>
      </c>
      <c r="P4" t="s">
        <v>59</v>
      </c>
      <c r="Q4" t="s">
        <v>59</v>
      </c>
      <c r="R4" s="4" t="s">
        <v>60</v>
      </c>
      <c r="S4" s="4" t="s">
        <v>61</v>
      </c>
      <c r="T4">
        <v>15</v>
      </c>
      <c r="U4">
        <v>20</v>
      </c>
      <c r="V4">
        <v>15</v>
      </c>
      <c r="W4">
        <v>20</v>
      </c>
      <c r="X4">
        <v>47</v>
      </c>
    </row>
    <row r="5" spans="1:24" x14ac:dyDescent="0.3">
      <c r="A5" t="s">
        <v>128</v>
      </c>
      <c r="C5" t="s">
        <v>375</v>
      </c>
      <c r="D5" t="s">
        <v>376</v>
      </c>
      <c r="E5">
        <v>2</v>
      </c>
      <c r="F5" t="s">
        <v>377</v>
      </c>
      <c r="G5" t="s">
        <v>378</v>
      </c>
      <c r="H5">
        <v>6</v>
      </c>
      <c r="I5">
        <v>25</v>
      </c>
      <c r="J5">
        <v>7300</v>
      </c>
      <c r="K5">
        <v>8500</v>
      </c>
      <c r="L5">
        <v>1600</v>
      </c>
      <c r="M5" t="s">
        <v>378</v>
      </c>
      <c r="N5">
        <v>1.6</v>
      </c>
      <c r="O5" t="s">
        <v>378</v>
      </c>
      <c r="P5" t="s">
        <v>59</v>
      </c>
      <c r="Q5" t="s">
        <v>59</v>
      </c>
      <c r="R5" s="4" t="s">
        <v>60</v>
      </c>
      <c r="S5" s="4" t="s">
        <v>61</v>
      </c>
      <c r="T5">
        <v>15</v>
      </c>
      <c r="U5">
        <v>20</v>
      </c>
      <c r="V5">
        <v>15</v>
      </c>
      <c r="W5">
        <v>20</v>
      </c>
      <c r="X5">
        <v>52</v>
      </c>
    </row>
    <row r="6" spans="1:24" x14ac:dyDescent="0.3">
      <c r="A6" t="s">
        <v>129</v>
      </c>
      <c r="C6" t="s">
        <v>375</v>
      </c>
      <c r="D6" t="s">
        <v>376</v>
      </c>
      <c r="E6">
        <v>2</v>
      </c>
      <c r="F6" t="s">
        <v>377</v>
      </c>
      <c r="G6" t="s">
        <v>378</v>
      </c>
      <c r="H6">
        <v>6</v>
      </c>
      <c r="I6">
        <v>25</v>
      </c>
      <c r="J6">
        <v>9400</v>
      </c>
      <c r="K6">
        <v>10900</v>
      </c>
      <c r="L6">
        <v>1570</v>
      </c>
      <c r="M6" t="s">
        <v>378</v>
      </c>
      <c r="N6">
        <v>1.6</v>
      </c>
      <c r="O6" t="s">
        <v>378</v>
      </c>
      <c r="P6" t="s">
        <v>59</v>
      </c>
      <c r="Q6" t="s">
        <v>59</v>
      </c>
      <c r="R6" s="4" t="s">
        <v>60</v>
      </c>
      <c r="S6" s="4" t="s">
        <v>61</v>
      </c>
      <c r="T6">
        <v>15</v>
      </c>
      <c r="U6">
        <v>20</v>
      </c>
      <c r="V6">
        <v>15</v>
      </c>
      <c r="W6">
        <v>20</v>
      </c>
      <c r="X6">
        <v>55</v>
      </c>
    </row>
    <row r="7" spans="1:24" x14ac:dyDescent="0.3">
      <c r="A7" t="s">
        <v>130</v>
      </c>
      <c r="C7" t="s">
        <v>375</v>
      </c>
      <c r="D7" t="s">
        <v>376</v>
      </c>
      <c r="E7">
        <v>2</v>
      </c>
      <c r="F7" t="s">
        <v>377</v>
      </c>
      <c r="G7" t="s">
        <v>378</v>
      </c>
      <c r="H7">
        <v>6</v>
      </c>
      <c r="I7">
        <v>25</v>
      </c>
      <c r="J7">
        <v>11700</v>
      </c>
      <c r="K7">
        <v>13600</v>
      </c>
      <c r="L7">
        <v>1550</v>
      </c>
      <c r="M7" t="s">
        <v>378</v>
      </c>
      <c r="N7">
        <v>1.6</v>
      </c>
      <c r="O7" t="s">
        <v>378</v>
      </c>
      <c r="P7" t="s">
        <v>59</v>
      </c>
      <c r="Q7" t="s">
        <v>59</v>
      </c>
      <c r="R7" s="4" t="s">
        <v>60</v>
      </c>
      <c r="S7" s="4" t="s">
        <v>61</v>
      </c>
      <c r="T7">
        <v>15</v>
      </c>
      <c r="U7">
        <v>20</v>
      </c>
      <c r="V7">
        <v>15</v>
      </c>
      <c r="W7">
        <v>20</v>
      </c>
      <c r="X7">
        <v>58</v>
      </c>
    </row>
    <row r="8" spans="1:24" x14ac:dyDescent="0.3">
      <c r="A8" t="s">
        <v>131</v>
      </c>
      <c r="C8" t="s">
        <v>375</v>
      </c>
      <c r="D8" t="s">
        <v>376</v>
      </c>
      <c r="E8">
        <v>2</v>
      </c>
      <c r="F8" t="s">
        <v>377</v>
      </c>
      <c r="G8" t="s">
        <v>378</v>
      </c>
      <c r="H8">
        <v>6</v>
      </c>
      <c r="I8">
        <v>25</v>
      </c>
      <c r="J8">
        <v>13000</v>
      </c>
      <c r="K8">
        <v>15300</v>
      </c>
      <c r="L8">
        <v>1550</v>
      </c>
      <c r="M8" t="s">
        <v>378</v>
      </c>
      <c r="N8">
        <v>1.6</v>
      </c>
      <c r="O8" t="s">
        <v>378</v>
      </c>
      <c r="P8" t="s">
        <v>59</v>
      </c>
      <c r="Q8" t="s">
        <v>59</v>
      </c>
      <c r="R8" s="4" t="s">
        <v>60</v>
      </c>
      <c r="S8" s="4" t="s">
        <v>61</v>
      </c>
      <c r="T8">
        <v>15</v>
      </c>
      <c r="U8">
        <v>20</v>
      </c>
      <c r="V8">
        <v>15</v>
      </c>
      <c r="W8">
        <v>20</v>
      </c>
      <c r="X8">
        <v>62</v>
      </c>
    </row>
    <row r="9" spans="1:24" x14ac:dyDescent="0.3">
      <c r="A9" t="s">
        <v>180</v>
      </c>
      <c r="C9" t="s">
        <v>375</v>
      </c>
      <c r="D9" t="s">
        <v>376</v>
      </c>
      <c r="E9">
        <v>3</v>
      </c>
      <c r="F9" t="s">
        <v>377</v>
      </c>
      <c r="G9" t="s">
        <v>378</v>
      </c>
      <c r="H9">
        <v>6</v>
      </c>
      <c r="I9">
        <v>25</v>
      </c>
      <c r="J9">
        <v>14100</v>
      </c>
      <c r="K9">
        <v>16300</v>
      </c>
      <c r="L9">
        <v>2355</v>
      </c>
      <c r="M9" t="s">
        <v>378</v>
      </c>
      <c r="N9">
        <v>2.4000000000000004</v>
      </c>
      <c r="O9" t="s">
        <v>378</v>
      </c>
      <c r="P9" t="s">
        <v>59</v>
      </c>
      <c r="Q9" t="s">
        <v>59</v>
      </c>
      <c r="R9" s="4" t="s">
        <v>60</v>
      </c>
      <c r="S9" s="4" t="s">
        <v>61</v>
      </c>
      <c r="T9">
        <v>15</v>
      </c>
      <c r="U9">
        <v>20</v>
      </c>
      <c r="V9">
        <v>15</v>
      </c>
      <c r="W9">
        <v>20</v>
      </c>
      <c r="X9">
        <v>72</v>
      </c>
    </row>
    <row r="10" spans="1:24" x14ac:dyDescent="0.3">
      <c r="A10" t="s">
        <v>181</v>
      </c>
      <c r="C10" t="s">
        <v>375</v>
      </c>
      <c r="D10" t="s">
        <v>376</v>
      </c>
      <c r="E10">
        <v>3</v>
      </c>
      <c r="F10" t="s">
        <v>377</v>
      </c>
      <c r="G10" t="s">
        <v>378</v>
      </c>
      <c r="H10">
        <v>6</v>
      </c>
      <c r="I10">
        <v>25</v>
      </c>
      <c r="J10">
        <v>16100</v>
      </c>
      <c r="K10">
        <v>18800</v>
      </c>
      <c r="L10">
        <v>2355</v>
      </c>
      <c r="M10" t="s">
        <v>378</v>
      </c>
      <c r="N10">
        <v>2.4000000000000004</v>
      </c>
      <c r="O10" t="s">
        <v>378</v>
      </c>
      <c r="P10" t="s">
        <v>59</v>
      </c>
      <c r="Q10" t="s">
        <v>59</v>
      </c>
      <c r="R10" s="4" t="s">
        <v>60</v>
      </c>
      <c r="S10" s="4" t="s">
        <v>61</v>
      </c>
      <c r="T10">
        <v>15</v>
      </c>
      <c r="U10">
        <v>20</v>
      </c>
      <c r="V10">
        <v>15</v>
      </c>
      <c r="W10">
        <v>20</v>
      </c>
      <c r="X10">
        <v>78</v>
      </c>
    </row>
    <row r="11" spans="1:24" x14ac:dyDescent="0.3">
      <c r="A11" t="s">
        <v>182</v>
      </c>
      <c r="C11" t="s">
        <v>375</v>
      </c>
      <c r="D11" t="s">
        <v>376</v>
      </c>
      <c r="E11">
        <v>3</v>
      </c>
      <c r="F11" t="s">
        <v>377</v>
      </c>
      <c r="G11" t="s">
        <v>378</v>
      </c>
      <c r="H11">
        <v>6</v>
      </c>
      <c r="I11">
        <v>25</v>
      </c>
      <c r="J11">
        <v>18100</v>
      </c>
      <c r="K11">
        <v>21200</v>
      </c>
      <c r="L11">
        <v>2325</v>
      </c>
      <c r="M11" t="s">
        <v>378</v>
      </c>
      <c r="N11">
        <v>2.4000000000000004</v>
      </c>
      <c r="O11" t="s">
        <v>378</v>
      </c>
      <c r="P11" t="s">
        <v>59</v>
      </c>
      <c r="Q11" t="s">
        <v>59</v>
      </c>
      <c r="R11" s="4" t="s">
        <v>60</v>
      </c>
      <c r="S11" s="4" t="s">
        <v>121</v>
      </c>
      <c r="T11">
        <v>15</v>
      </c>
      <c r="U11">
        <v>20</v>
      </c>
      <c r="V11">
        <v>15</v>
      </c>
      <c r="W11">
        <v>20</v>
      </c>
      <c r="X11">
        <v>85</v>
      </c>
    </row>
    <row r="12" spans="1:24" x14ac:dyDescent="0.3">
      <c r="A12" t="s">
        <v>217</v>
      </c>
      <c r="C12" t="s">
        <v>375</v>
      </c>
      <c r="D12" t="s">
        <v>376</v>
      </c>
      <c r="E12">
        <v>4</v>
      </c>
      <c r="F12" t="s">
        <v>377</v>
      </c>
      <c r="G12" t="s">
        <v>378</v>
      </c>
      <c r="H12">
        <v>6</v>
      </c>
      <c r="I12">
        <v>25</v>
      </c>
      <c r="J12">
        <v>19500</v>
      </c>
      <c r="K12">
        <v>22500</v>
      </c>
      <c r="L12">
        <v>3140</v>
      </c>
      <c r="M12" t="s">
        <v>378</v>
      </c>
      <c r="N12">
        <v>3.2</v>
      </c>
      <c r="O12" t="s">
        <v>378</v>
      </c>
      <c r="P12" t="s">
        <v>59</v>
      </c>
      <c r="Q12" t="s">
        <v>59</v>
      </c>
      <c r="R12" s="4" t="s">
        <v>60</v>
      </c>
      <c r="S12" s="4" t="s">
        <v>121</v>
      </c>
      <c r="T12">
        <v>15</v>
      </c>
      <c r="U12">
        <v>20</v>
      </c>
      <c r="V12">
        <v>15</v>
      </c>
      <c r="W12">
        <v>20</v>
      </c>
      <c r="X12">
        <v>115</v>
      </c>
    </row>
    <row r="13" spans="1:24" x14ac:dyDescent="0.3">
      <c r="A13" t="s">
        <v>218</v>
      </c>
      <c r="C13" t="s">
        <v>375</v>
      </c>
      <c r="D13" t="s">
        <v>376</v>
      </c>
      <c r="E13">
        <v>4</v>
      </c>
      <c r="F13" t="s">
        <v>377</v>
      </c>
      <c r="G13" t="s">
        <v>378</v>
      </c>
      <c r="H13">
        <v>6</v>
      </c>
      <c r="I13">
        <v>25</v>
      </c>
      <c r="J13">
        <v>23500</v>
      </c>
      <c r="K13">
        <v>27800</v>
      </c>
      <c r="L13">
        <v>3140</v>
      </c>
      <c r="M13" t="s">
        <v>378</v>
      </c>
      <c r="N13">
        <v>3.2</v>
      </c>
      <c r="O13" t="s">
        <v>378</v>
      </c>
      <c r="P13" t="s">
        <v>59</v>
      </c>
      <c r="Q13" t="s">
        <v>59</v>
      </c>
      <c r="R13" s="4" t="s">
        <v>60</v>
      </c>
      <c r="S13" s="4" t="s">
        <v>121</v>
      </c>
      <c r="T13">
        <v>15</v>
      </c>
      <c r="U13">
        <v>20</v>
      </c>
      <c r="V13">
        <v>15</v>
      </c>
      <c r="W13">
        <v>20</v>
      </c>
      <c r="X13">
        <v>124</v>
      </c>
    </row>
    <row r="14" spans="1:24" x14ac:dyDescent="0.3">
      <c r="A14" t="s">
        <v>219</v>
      </c>
      <c r="C14" t="s">
        <v>375</v>
      </c>
      <c r="D14" t="s">
        <v>376</v>
      </c>
      <c r="E14">
        <v>4</v>
      </c>
      <c r="F14" t="s">
        <v>377</v>
      </c>
      <c r="G14" t="s">
        <v>378</v>
      </c>
      <c r="H14">
        <v>6</v>
      </c>
      <c r="I14">
        <v>25</v>
      </c>
      <c r="J14">
        <v>26000</v>
      </c>
      <c r="K14">
        <v>30400</v>
      </c>
      <c r="L14">
        <v>3100</v>
      </c>
      <c r="M14" t="s">
        <v>378</v>
      </c>
      <c r="N14">
        <v>3.2</v>
      </c>
      <c r="O14" t="s">
        <v>378</v>
      </c>
      <c r="P14" t="s">
        <v>59</v>
      </c>
      <c r="Q14" t="s">
        <v>59</v>
      </c>
      <c r="R14" s="4" t="s">
        <v>60</v>
      </c>
      <c r="S14" s="4" t="s">
        <v>121</v>
      </c>
      <c r="T14">
        <v>15</v>
      </c>
      <c r="U14">
        <v>20</v>
      </c>
      <c r="V14">
        <v>15</v>
      </c>
      <c r="W14">
        <v>20</v>
      </c>
      <c r="X14">
        <v>147</v>
      </c>
    </row>
    <row r="15" spans="1:24" x14ac:dyDescent="0.3">
      <c r="A15" t="s">
        <v>250</v>
      </c>
      <c r="C15" t="s">
        <v>375</v>
      </c>
      <c r="D15" t="s">
        <v>376</v>
      </c>
      <c r="E15">
        <v>5</v>
      </c>
      <c r="F15" t="s">
        <v>377</v>
      </c>
      <c r="G15" t="s">
        <v>378</v>
      </c>
      <c r="H15">
        <v>6</v>
      </c>
      <c r="I15">
        <v>25</v>
      </c>
      <c r="J15">
        <v>29500</v>
      </c>
      <c r="K15">
        <v>36100</v>
      </c>
      <c r="L15">
        <v>3875</v>
      </c>
      <c r="M15" t="s">
        <v>378</v>
      </c>
      <c r="N15">
        <v>4</v>
      </c>
      <c r="O15" t="s">
        <v>378</v>
      </c>
      <c r="P15" t="s">
        <v>59</v>
      </c>
      <c r="Q15" t="s">
        <v>59</v>
      </c>
      <c r="R15" s="4" t="s">
        <v>60</v>
      </c>
      <c r="S15" s="4" t="s">
        <v>176</v>
      </c>
      <c r="T15">
        <v>15</v>
      </c>
      <c r="U15">
        <v>20</v>
      </c>
      <c r="V15">
        <v>15</v>
      </c>
      <c r="W15">
        <v>20</v>
      </c>
      <c r="X15">
        <v>218</v>
      </c>
    </row>
    <row r="16" spans="1:24" x14ac:dyDescent="0.3">
      <c r="A16" t="s">
        <v>277</v>
      </c>
      <c r="C16" t="s">
        <v>375</v>
      </c>
      <c r="D16" t="s">
        <v>376</v>
      </c>
      <c r="E16">
        <v>6</v>
      </c>
      <c r="F16" t="s">
        <v>377</v>
      </c>
      <c r="G16" t="s">
        <v>378</v>
      </c>
      <c r="H16">
        <v>6</v>
      </c>
      <c r="I16">
        <v>25</v>
      </c>
      <c r="J16">
        <v>33000</v>
      </c>
      <c r="K16">
        <v>38800</v>
      </c>
      <c r="L16">
        <v>4650</v>
      </c>
      <c r="M16" t="s">
        <v>378</v>
      </c>
      <c r="N16">
        <v>4.8000000000000007</v>
      </c>
      <c r="O16" t="s">
        <v>378</v>
      </c>
      <c r="P16" t="s">
        <v>59</v>
      </c>
      <c r="Q16" t="s">
        <v>59</v>
      </c>
      <c r="R16" s="4" t="s">
        <v>60</v>
      </c>
      <c r="S16" s="4" t="s">
        <v>176</v>
      </c>
      <c r="T16">
        <v>15</v>
      </c>
      <c r="U16">
        <v>20</v>
      </c>
      <c r="V16">
        <v>15</v>
      </c>
      <c r="W16">
        <v>20</v>
      </c>
      <c r="X16">
        <v>257</v>
      </c>
    </row>
    <row r="17" spans="1:24" x14ac:dyDescent="0.3">
      <c r="A17" t="s">
        <v>278</v>
      </c>
      <c r="C17" t="s">
        <v>375</v>
      </c>
      <c r="D17" t="s">
        <v>376</v>
      </c>
      <c r="E17">
        <v>6</v>
      </c>
      <c r="F17" t="s">
        <v>377</v>
      </c>
      <c r="G17" t="s">
        <v>378</v>
      </c>
      <c r="H17">
        <v>6</v>
      </c>
      <c r="I17">
        <v>25</v>
      </c>
      <c r="J17">
        <v>39000</v>
      </c>
      <c r="K17">
        <v>45900</v>
      </c>
      <c r="L17">
        <v>4650</v>
      </c>
      <c r="M17" t="s">
        <v>378</v>
      </c>
      <c r="N17">
        <v>4.8000000000000007</v>
      </c>
      <c r="O17" t="s">
        <v>378</v>
      </c>
      <c r="P17" t="s">
        <v>59</v>
      </c>
      <c r="Q17" t="s">
        <v>59</v>
      </c>
      <c r="R17" s="4" t="s">
        <v>60</v>
      </c>
      <c r="S17" s="4" t="s">
        <v>176</v>
      </c>
      <c r="T17">
        <v>15</v>
      </c>
      <c r="U17">
        <v>20</v>
      </c>
      <c r="V17">
        <v>15</v>
      </c>
      <c r="W17">
        <v>20</v>
      </c>
      <c r="X17">
        <v>262</v>
      </c>
    </row>
    <row r="18" spans="1:24" x14ac:dyDescent="0.3">
      <c r="A18" t="s">
        <v>56</v>
      </c>
      <c r="C18" t="s">
        <v>375</v>
      </c>
      <c r="D18" t="s">
        <v>376</v>
      </c>
      <c r="E18">
        <v>1</v>
      </c>
      <c r="F18" t="s">
        <v>381</v>
      </c>
      <c r="G18" t="s">
        <v>378</v>
      </c>
      <c r="H18">
        <v>6</v>
      </c>
      <c r="I18">
        <v>25</v>
      </c>
      <c r="J18">
        <v>4100</v>
      </c>
      <c r="K18">
        <v>4800</v>
      </c>
      <c r="L18">
        <v>800</v>
      </c>
      <c r="M18" t="s">
        <v>378</v>
      </c>
      <c r="N18">
        <v>0.8</v>
      </c>
      <c r="O18" t="s">
        <v>378</v>
      </c>
      <c r="P18" t="s">
        <v>59</v>
      </c>
      <c r="Q18" t="s">
        <v>59</v>
      </c>
      <c r="R18" s="4" t="s">
        <v>60</v>
      </c>
      <c r="S18" s="4" t="s">
        <v>61</v>
      </c>
      <c r="T18">
        <v>15</v>
      </c>
      <c r="U18">
        <v>20</v>
      </c>
      <c r="V18">
        <v>15</v>
      </c>
      <c r="W18">
        <v>20</v>
      </c>
      <c r="X18">
        <v>41</v>
      </c>
    </row>
    <row r="19" spans="1:24" x14ac:dyDescent="0.3">
      <c r="A19" t="s">
        <v>62</v>
      </c>
      <c r="C19" t="s">
        <v>375</v>
      </c>
      <c r="D19" t="s">
        <v>376</v>
      </c>
      <c r="E19">
        <v>1</v>
      </c>
      <c r="F19" t="s">
        <v>381</v>
      </c>
      <c r="G19" t="s">
        <v>378</v>
      </c>
      <c r="H19">
        <v>6</v>
      </c>
      <c r="I19">
        <v>25</v>
      </c>
      <c r="J19">
        <v>5200</v>
      </c>
      <c r="K19">
        <v>6000</v>
      </c>
      <c r="L19">
        <v>785</v>
      </c>
      <c r="M19" t="s">
        <v>378</v>
      </c>
      <c r="N19">
        <v>0.8</v>
      </c>
      <c r="O19" t="s">
        <v>378</v>
      </c>
      <c r="P19" t="s">
        <v>59</v>
      </c>
      <c r="Q19" t="s">
        <v>59</v>
      </c>
      <c r="R19" s="4" t="s">
        <v>60</v>
      </c>
      <c r="S19" s="4" t="s">
        <v>61</v>
      </c>
      <c r="T19">
        <v>15</v>
      </c>
      <c r="U19">
        <v>20</v>
      </c>
      <c r="V19">
        <v>15</v>
      </c>
      <c r="W19">
        <v>20</v>
      </c>
      <c r="X19">
        <v>44</v>
      </c>
    </row>
    <row r="20" spans="1:24" x14ac:dyDescent="0.3">
      <c r="A20" t="s">
        <v>63</v>
      </c>
      <c r="C20" t="s">
        <v>375</v>
      </c>
      <c r="D20" t="s">
        <v>376</v>
      </c>
      <c r="E20">
        <v>1</v>
      </c>
      <c r="F20" t="s">
        <v>381</v>
      </c>
      <c r="G20" t="s">
        <v>378</v>
      </c>
      <c r="H20">
        <v>6</v>
      </c>
      <c r="I20">
        <v>25</v>
      </c>
      <c r="J20">
        <v>6600</v>
      </c>
      <c r="K20">
        <v>7800</v>
      </c>
      <c r="L20">
        <v>775</v>
      </c>
      <c r="M20" t="s">
        <v>378</v>
      </c>
      <c r="N20">
        <v>0.8</v>
      </c>
      <c r="O20" t="s">
        <v>378</v>
      </c>
      <c r="P20" t="s">
        <v>59</v>
      </c>
      <c r="Q20" t="s">
        <v>59</v>
      </c>
      <c r="R20" s="4" t="s">
        <v>60</v>
      </c>
      <c r="S20" s="4" t="s">
        <v>61</v>
      </c>
      <c r="T20">
        <v>15</v>
      </c>
      <c r="U20">
        <v>20</v>
      </c>
      <c r="V20">
        <v>15</v>
      </c>
      <c r="W20">
        <v>20</v>
      </c>
      <c r="X20">
        <v>47</v>
      </c>
    </row>
    <row r="21" spans="1:24" x14ac:dyDescent="0.3">
      <c r="A21" t="s">
        <v>112</v>
      </c>
      <c r="C21" t="s">
        <v>375</v>
      </c>
      <c r="D21" t="s">
        <v>376</v>
      </c>
      <c r="E21">
        <v>2</v>
      </c>
      <c r="F21" t="s">
        <v>381</v>
      </c>
      <c r="G21" t="s">
        <v>378</v>
      </c>
      <c r="H21">
        <v>6</v>
      </c>
      <c r="I21">
        <v>25</v>
      </c>
      <c r="J21">
        <v>7300</v>
      </c>
      <c r="K21">
        <v>8500</v>
      </c>
      <c r="L21">
        <v>1600</v>
      </c>
      <c r="M21" t="s">
        <v>378</v>
      </c>
      <c r="N21">
        <v>1.6</v>
      </c>
      <c r="O21" t="s">
        <v>378</v>
      </c>
      <c r="P21" t="s">
        <v>59</v>
      </c>
      <c r="Q21" t="s">
        <v>59</v>
      </c>
      <c r="R21" s="4" t="s">
        <v>60</v>
      </c>
      <c r="S21" s="4" t="s">
        <v>61</v>
      </c>
      <c r="T21">
        <v>15</v>
      </c>
      <c r="U21">
        <v>20</v>
      </c>
      <c r="V21">
        <v>15</v>
      </c>
      <c r="W21">
        <v>20</v>
      </c>
      <c r="X21">
        <v>52</v>
      </c>
    </row>
    <row r="22" spans="1:24" x14ac:dyDescent="0.3">
      <c r="A22" t="s">
        <v>113</v>
      </c>
      <c r="C22" t="s">
        <v>375</v>
      </c>
      <c r="D22" t="s">
        <v>376</v>
      </c>
      <c r="E22">
        <v>2</v>
      </c>
      <c r="F22" t="s">
        <v>381</v>
      </c>
      <c r="G22" t="s">
        <v>378</v>
      </c>
      <c r="H22">
        <v>6</v>
      </c>
      <c r="I22">
        <v>25</v>
      </c>
      <c r="J22">
        <v>9400</v>
      </c>
      <c r="K22">
        <v>10900</v>
      </c>
      <c r="L22">
        <v>1570</v>
      </c>
      <c r="M22" t="s">
        <v>378</v>
      </c>
      <c r="N22">
        <v>1.6</v>
      </c>
      <c r="O22" t="s">
        <v>378</v>
      </c>
      <c r="P22" t="s">
        <v>59</v>
      </c>
      <c r="Q22" t="s">
        <v>59</v>
      </c>
      <c r="R22" s="4" t="s">
        <v>60</v>
      </c>
      <c r="S22" s="4" t="s">
        <v>61</v>
      </c>
      <c r="T22">
        <v>15</v>
      </c>
      <c r="U22">
        <v>20</v>
      </c>
      <c r="V22">
        <v>15</v>
      </c>
      <c r="W22">
        <v>20</v>
      </c>
      <c r="X22">
        <v>55</v>
      </c>
    </row>
    <row r="23" spans="1:24" x14ac:dyDescent="0.3">
      <c r="A23" t="s">
        <v>114</v>
      </c>
      <c r="C23" t="s">
        <v>375</v>
      </c>
      <c r="D23" t="s">
        <v>376</v>
      </c>
      <c r="E23">
        <v>2</v>
      </c>
      <c r="F23" t="s">
        <v>381</v>
      </c>
      <c r="G23" t="s">
        <v>378</v>
      </c>
      <c r="H23">
        <v>6</v>
      </c>
      <c r="I23">
        <v>25</v>
      </c>
      <c r="J23">
        <v>11700</v>
      </c>
      <c r="K23">
        <v>13600</v>
      </c>
      <c r="L23">
        <v>1550</v>
      </c>
      <c r="M23" t="s">
        <v>378</v>
      </c>
      <c r="N23">
        <v>1.6</v>
      </c>
      <c r="O23" t="s">
        <v>378</v>
      </c>
      <c r="P23" t="s">
        <v>59</v>
      </c>
      <c r="Q23" t="s">
        <v>59</v>
      </c>
      <c r="R23" s="4" t="s">
        <v>60</v>
      </c>
      <c r="S23" s="4" t="s">
        <v>61</v>
      </c>
      <c r="T23">
        <v>15</v>
      </c>
      <c r="U23">
        <v>20</v>
      </c>
      <c r="V23">
        <v>15</v>
      </c>
      <c r="W23">
        <v>20</v>
      </c>
      <c r="X23">
        <v>58</v>
      </c>
    </row>
    <row r="24" spans="1:24" x14ac:dyDescent="0.3">
      <c r="A24" t="s">
        <v>115</v>
      </c>
      <c r="C24" t="s">
        <v>375</v>
      </c>
      <c r="D24" t="s">
        <v>376</v>
      </c>
      <c r="E24">
        <v>2</v>
      </c>
      <c r="F24" t="s">
        <v>381</v>
      </c>
      <c r="G24" t="s">
        <v>378</v>
      </c>
      <c r="H24">
        <v>6</v>
      </c>
      <c r="I24">
        <v>25</v>
      </c>
      <c r="J24">
        <v>13000</v>
      </c>
      <c r="K24">
        <v>15300</v>
      </c>
      <c r="L24">
        <v>1550</v>
      </c>
      <c r="M24" t="s">
        <v>378</v>
      </c>
      <c r="N24">
        <v>1.6</v>
      </c>
      <c r="O24" t="s">
        <v>378</v>
      </c>
      <c r="P24" t="s">
        <v>59</v>
      </c>
      <c r="Q24" t="s">
        <v>59</v>
      </c>
      <c r="R24" s="4" t="s">
        <v>60</v>
      </c>
      <c r="S24" s="4" t="s">
        <v>61</v>
      </c>
      <c r="T24">
        <v>15</v>
      </c>
      <c r="U24">
        <v>20</v>
      </c>
      <c r="V24">
        <v>15</v>
      </c>
      <c r="W24">
        <v>20</v>
      </c>
      <c r="X24">
        <v>62</v>
      </c>
    </row>
    <row r="25" spans="1:24" x14ac:dyDescent="0.3">
      <c r="A25" t="s">
        <v>169</v>
      </c>
      <c r="C25" t="s">
        <v>375</v>
      </c>
      <c r="D25" t="s">
        <v>376</v>
      </c>
      <c r="E25">
        <v>3</v>
      </c>
      <c r="F25" t="s">
        <v>381</v>
      </c>
      <c r="G25" t="s">
        <v>378</v>
      </c>
      <c r="H25">
        <v>6</v>
      </c>
      <c r="I25">
        <v>25</v>
      </c>
      <c r="J25">
        <v>14100</v>
      </c>
      <c r="K25">
        <v>16300</v>
      </c>
      <c r="L25">
        <v>2355</v>
      </c>
      <c r="M25" t="s">
        <v>378</v>
      </c>
      <c r="N25">
        <v>2.4000000000000004</v>
      </c>
      <c r="O25" t="s">
        <v>378</v>
      </c>
      <c r="P25" t="s">
        <v>59</v>
      </c>
      <c r="Q25" t="s">
        <v>59</v>
      </c>
      <c r="R25" s="4" t="s">
        <v>60</v>
      </c>
      <c r="S25" s="4" t="s">
        <v>61</v>
      </c>
      <c r="T25">
        <v>15</v>
      </c>
      <c r="U25">
        <v>20</v>
      </c>
      <c r="V25">
        <v>15</v>
      </c>
      <c r="W25">
        <v>20</v>
      </c>
      <c r="X25">
        <v>72</v>
      </c>
    </row>
    <row r="26" spans="1:24" x14ac:dyDescent="0.3">
      <c r="A26" t="s">
        <v>170</v>
      </c>
      <c r="C26" t="s">
        <v>375</v>
      </c>
      <c r="D26" t="s">
        <v>376</v>
      </c>
      <c r="E26">
        <v>3</v>
      </c>
      <c r="F26" t="s">
        <v>381</v>
      </c>
      <c r="G26" t="s">
        <v>378</v>
      </c>
      <c r="H26">
        <v>6</v>
      </c>
      <c r="I26">
        <v>25</v>
      </c>
      <c r="J26">
        <v>16100</v>
      </c>
      <c r="K26">
        <v>18800</v>
      </c>
      <c r="L26">
        <v>2355</v>
      </c>
      <c r="M26" t="s">
        <v>378</v>
      </c>
      <c r="N26">
        <v>2.4000000000000004</v>
      </c>
      <c r="O26" t="s">
        <v>378</v>
      </c>
      <c r="P26" t="s">
        <v>59</v>
      </c>
      <c r="Q26" t="s">
        <v>59</v>
      </c>
      <c r="R26" s="4" t="s">
        <v>60</v>
      </c>
      <c r="S26" s="4" t="s">
        <v>61</v>
      </c>
      <c r="T26">
        <v>15</v>
      </c>
      <c r="U26">
        <v>20</v>
      </c>
      <c r="V26">
        <v>15</v>
      </c>
      <c r="W26">
        <v>20</v>
      </c>
      <c r="X26">
        <v>78</v>
      </c>
    </row>
    <row r="27" spans="1:24" x14ac:dyDescent="0.3">
      <c r="A27" t="s">
        <v>171</v>
      </c>
      <c r="C27" t="s">
        <v>375</v>
      </c>
      <c r="D27" t="s">
        <v>376</v>
      </c>
      <c r="E27">
        <v>3</v>
      </c>
      <c r="F27" t="s">
        <v>381</v>
      </c>
      <c r="G27" t="s">
        <v>378</v>
      </c>
      <c r="H27">
        <v>6</v>
      </c>
      <c r="I27">
        <v>25</v>
      </c>
      <c r="J27">
        <v>18100</v>
      </c>
      <c r="K27">
        <v>21200</v>
      </c>
      <c r="L27">
        <v>2325</v>
      </c>
      <c r="M27" t="s">
        <v>378</v>
      </c>
      <c r="N27">
        <v>2.4000000000000004</v>
      </c>
      <c r="O27" t="s">
        <v>378</v>
      </c>
      <c r="P27" t="s">
        <v>59</v>
      </c>
      <c r="Q27" t="s">
        <v>59</v>
      </c>
      <c r="R27" s="4" t="s">
        <v>60</v>
      </c>
      <c r="S27" s="4" t="s">
        <v>121</v>
      </c>
      <c r="T27">
        <v>15</v>
      </c>
      <c r="U27">
        <v>20</v>
      </c>
      <c r="V27">
        <v>15</v>
      </c>
      <c r="W27">
        <v>20</v>
      </c>
      <c r="X27">
        <v>85</v>
      </c>
    </row>
    <row r="28" spans="1:24" x14ac:dyDescent="0.3">
      <c r="A28" t="s">
        <v>207</v>
      </c>
      <c r="C28" t="s">
        <v>375</v>
      </c>
      <c r="D28" t="s">
        <v>376</v>
      </c>
      <c r="E28">
        <v>4</v>
      </c>
      <c r="F28" t="s">
        <v>381</v>
      </c>
      <c r="G28" t="s">
        <v>378</v>
      </c>
      <c r="H28">
        <v>6</v>
      </c>
      <c r="I28">
        <v>25</v>
      </c>
      <c r="J28">
        <v>19500</v>
      </c>
      <c r="K28">
        <v>22500</v>
      </c>
      <c r="L28">
        <v>3140</v>
      </c>
      <c r="M28" t="s">
        <v>378</v>
      </c>
      <c r="N28">
        <v>3.2</v>
      </c>
      <c r="O28" t="s">
        <v>378</v>
      </c>
      <c r="P28" t="s">
        <v>59</v>
      </c>
      <c r="Q28" t="s">
        <v>59</v>
      </c>
      <c r="R28" s="4" t="s">
        <v>60</v>
      </c>
      <c r="S28" s="4" t="s">
        <v>121</v>
      </c>
      <c r="T28">
        <v>15</v>
      </c>
      <c r="U28">
        <v>20</v>
      </c>
      <c r="V28">
        <v>15</v>
      </c>
      <c r="W28">
        <v>20</v>
      </c>
      <c r="X28">
        <v>115</v>
      </c>
    </row>
    <row r="29" spans="1:24" x14ac:dyDescent="0.3">
      <c r="A29" t="s">
        <v>208</v>
      </c>
      <c r="C29" t="s">
        <v>375</v>
      </c>
      <c r="D29" t="s">
        <v>376</v>
      </c>
      <c r="E29">
        <v>4</v>
      </c>
      <c r="F29" t="s">
        <v>381</v>
      </c>
      <c r="G29" t="s">
        <v>378</v>
      </c>
      <c r="H29">
        <v>6</v>
      </c>
      <c r="I29">
        <v>25</v>
      </c>
      <c r="J29">
        <v>23500</v>
      </c>
      <c r="K29">
        <v>27800</v>
      </c>
      <c r="L29">
        <v>3140</v>
      </c>
      <c r="M29" t="s">
        <v>378</v>
      </c>
      <c r="N29">
        <v>3.2</v>
      </c>
      <c r="O29" t="s">
        <v>378</v>
      </c>
      <c r="P29" t="s">
        <v>59</v>
      </c>
      <c r="Q29" t="s">
        <v>59</v>
      </c>
      <c r="R29" s="4" t="s">
        <v>60</v>
      </c>
      <c r="S29" s="4" t="s">
        <v>121</v>
      </c>
      <c r="T29">
        <v>15</v>
      </c>
      <c r="U29">
        <v>20</v>
      </c>
      <c r="V29">
        <v>15</v>
      </c>
      <c r="W29">
        <v>20</v>
      </c>
      <c r="X29">
        <v>124</v>
      </c>
    </row>
    <row r="30" spans="1:24" x14ac:dyDescent="0.3">
      <c r="A30" t="s">
        <v>209</v>
      </c>
      <c r="C30" t="s">
        <v>375</v>
      </c>
      <c r="D30" t="s">
        <v>376</v>
      </c>
      <c r="E30">
        <v>4</v>
      </c>
      <c r="F30" t="s">
        <v>381</v>
      </c>
      <c r="G30" t="s">
        <v>378</v>
      </c>
      <c r="H30">
        <v>6</v>
      </c>
      <c r="I30">
        <v>25</v>
      </c>
      <c r="J30">
        <v>26000</v>
      </c>
      <c r="K30">
        <v>30400</v>
      </c>
      <c r="L30">
        <v>3100</v>
      </c>
      <c r="M30" t="s">
        <v>378</v>
      </c>
      <c r="N30">
        <v>3.2</v>
      </c>
      <c r="O30" t="s">
        <v>378</v>
      </c>
      <c r="P30" t="s">
        <v>59</v>
      </c>
      <c r="Q30" t="s">
        <v>59</v>
      </c>
      <c r="R30" s="4" t="s">
        <v>60</v>
      </c>
      <c r="S30" s="4" t="s">
        <v>121</v>
      </c>
      <c r="T30">
        <v>15</v>
      </c>
      <c r="U30">
        <v>20</v>
      </c>
      <c r="V30">
        <v>15</v>
      </c>
      <c r="W30">
        <v>20</v>
      </c>
      <c r="X30">
        <v>147</v>
      </c>
    </row>
    <row r="31" spans="1:24" x14ac:dyDescent="0.3">
      <c r="A31" t="s">
        <v>244</v>
      </c>
      <c r="C31" t="s">
        <v>375</v>
      </c>
      <c r="D31" t="s">
        <v>376</v>
      </c>
      <c r="E31">
        <v>5</v>
      </c>
      <c r="F31" t="s">
        <v>381</v>
      </c>
      <c r="G31" t="s">
        <v>378</v>
      </c>
      <c r="H31">
        <v>6</v>
      </c>
      <c r="I31">
        <v>25</v>
      </c>
      <c r="J31">
        <v>29500</v>
      </c>
      <c r="K31">
        <v>36100</v>
      </c>
      <c r="L31">
        <v>3875</v>
      </c>
      <c r="M31" t="s">
        <v>378</v>
      </c>
      <c r="N31">
        <v>4</v>
      </c>
      <c r="O31" t="s">
        <v>378</v>
      </c>
      <c r="P31" t="s">
        <v>59</v>
      </c>
      <c r="Q31" t="s">
        <v>59</v>
      </c>
      <c r="R31" s="4" t="s">
        <v>60</v>
      </c>
      <c r="S31" s="4" t="s">
        <v>176</v>
      </c>
      <c r="T31">
        <v>15</v>
      </c>
      <c r="U31">
        <v>20</v>
      </c>
      <c r="V31">
        <v>15</v>
      </c>
      <c r="W31">
        <v>20</v>
      </c>
      <c r="X31">
        <v>218</v>
      </c>
    </row>
    <row r="32" spans="1:24" x14ac:dyDescent="0.3">
      <c r="A32" t="s">
        <v>265</v>
      </c>
      <c r="C32" t="s">
        <v>375</v>
      </c>
      <c r="D32" t="s">
        <v>376</v>
      </c>
      <c r="E32">
        <v>6</v>
      </c>
      <c r="F32" t="s">
        <v>381</v>
      </c>
      <c r="G32" t="s">
        <v>378</v>
      </c>
      <c r="H32">
        <v>6</v>
      </c>
      <c r="I32">
        <v>25</v>
      </c>
      <c r="J32">
        <v>33000</v>
      </c>
      <c r="K32">
        <v>38800</v>
      </c>
      <c r="L32">
        <v>4650</v>
      </c>
      <c r="M32" t="s">
        <v>378</v>
      </c>
      <c r="N32">
        <v>4.8000000000000007</v>
      </c>
      <c r="O32" t="s">
        <v>378</v>
      </c>
      <c r="P32" t="s">
        <v>59</v>
      </c>
      <c r="Q32" t="s">
        <v>59</v>
      </c>
      <c r="R32" s="4" t="s">
        <v>60</v>
      </c>
      <c r="S32" s="4" t="s">
        <v>176</v>
      </c>
      <c r="T32">
        <v>15</v>
      </c>
      <c r="U32">
        <v>20</v>
      </c>
      <c r="V32">
        <v>15</v>
      </c>
      <c r="W32">
        <v>20</v>
      </c>
      <c r="X32">
        <v>257</v>
      </c>
    </row>
    <row r="33" spans="1:24" x14ac:dyDescent="0.3">
      <c r="A33" t="s">
        <v>266</v>
      </c>
      <c r="C33" t="s">
        <v>375</v>
      </c>
      <c r="D33" t="s">
        <v>376</v>
      </c>
      <c r="E33">
        <v>6</v>
      </c>
      <c r="F33" t="s">
        <v>381</v>
      </c>
      <c r="G33" t="s">
        <v>378</v>
      </c>
      <c r="H33">
        <v>6</v>
      </c>
      <c r="I33">
        <v>25</v>
      </c>
      <c r="J33">
        <v>39000</v>
      </c>
      <c r="K33">
        <v>45900</v>
      </c>
      <c r="L33">
        <v>4650</v>
      </c>
      <c r="M33" t="s">
        <v>378</v>
      </c>
      <c r="N33">
        <v>4.8000000000000007</v>
      </c>
      <c r="O33" t="s">
        <v>378</v>
      </c>
      <c r="P33" t="s">
        <v>59</v>
      </c>
      <c r="Q33" t="s">
        <v>59</v>
      </c>
      <c r="R33" s="4" t="s">
        <v>60</v>
      </c>
      <c r="S33" s="4" t="s">
        <v>176</v>
      </c>
      <c r="T33">
        <v>15</v>
      </c>
      <c r="U33">
        <v>20</v>
      </c>
      <c r="V33">
        <v>15</v>
      </c>
      <c r="W33">
        <v>20</v>
      </c>
      <c r="X33">
        <v>262</v>
      </c>
    </row>
    <row r="34" spans="1:24" x14ac:dyDescent="0.3">
      <c r="A34" t="s">
        <v>87</v>
      </c>
      <c r="C34" t="s">
        <v>375</v>
      </c>
      <c r="D34" t="s">
        <v>376</v>
      </c>
      <c r="E34">
        <v>1</v>
      </c>
      <c r="F34" t="s">
        <v>382</v>
      </c>
      <c r="G34" t="s">
        <v>378</v>
      </c>
      <c r="H34">
        <v>6</v>
      </c>
      <c r="I34">
        <v>25</v>
      </c>
      <c r="J34">
        <v>4100</v>
      </c>
      <c r="K34">
        <v>4800</v>
      </c>
      <c r="L34">
        <v>800</v>
      </c>
      <c r="M34" t="s">
        <v>378</v>
      </c>
      <c r="N34">
        <v>1</v>
      </c>
      <c r="O34" t="s">
        <v>378</v>
      </c>
      <c r="P34" t="s">
        <v>59</v>
      </c>
      <c r="Q34" t="s">
        <v>59</v>
      </c>
      <c r="R34" s="4" t="s">
        <v>60</v>
      </c>
      <c r="S34" s="4" t="s">
        <v>61</v>
      </c>
      <c r="T34">
        <v>15</v>
      </c>
      <c r="U34">
        <v>20</v>
      </c>
      <c r="V34">
        <v>15</v>
      </c>
      <c r="W34">
        <v>20</v>
      </c>
      <c r="X34">
        <v>41</v>
      </c>
    </row>
    <row r="35" spans="1:24" x14ac:dyDescent="0.3">
      <c r="A35" t="s">
        <v>90</v>
      </c>
      <c r="C35" t="s">
        <v>375</v>
      </c>
      <c r="D35" t="s">
        <v>376</v>
      </c>
      <c r="E35">
        <v>1</v>
      </c>
      <c r="F35" t="s">
        <v>382</v>
      </c>
      <c r="G35" t="s">
        <v>378</v>
      </c>
      <c r="H35">
        <v>6</v>
      </c>
      <c r="I35">
        <v>25</v>
      </c>
      <c r="J35">
        <v>5200</v>
      </c>
      <c r="K35">
        <v>6000</v>
      </c>
      <c r="L35">
        <v>785</v>
      </c>
      <c r="M35" t="s">
        <v>378</v>
      </c>
      <c r="N35">
        <v>1</v>
      </c>
      <c r="O35" t="s">
        <v>378</v>
      </c>
      <c r="P35" t="s">
        <v>59</v>
      </c>
      <c r="Q35" t="s">
        <v>59</v>
      </c>
      <c r="R35" s="4" t="s">
        <v>60</v>
      </c>
      <c r="S35" s="4" t="s">
        <v>61</v>
      </c>
      <c r="T35">
        <v>15</v>
      </c>
      <c r="U35">
        <v>20</v>
      </c>
      <c r="V35">
        <v>15</v>
      </c>
      <c r="W35">
        <v>20</v>
      </c>
      <c r="X35">
        <v>44</v>
      </c>
    </row>
    <row r="36" spans="1:24" x14ac:dyDescent="0.3">
      <c r="A36" t="s">
        <v>91</v>
      </c>
      <c r="C36" t="s">
        <v>375</v>
      </c>
      <c r="D36" t="s">
        <v>376</v>
      </c>
      <c r="E36">
        <v>1</v>
      </c>
      <c r="F36" t="s">
        <v>382</v>
      </c>
      <c r="G36" t="s">
        <v>378</v>
      </c>
      <c r="H36">
        <v>6</v>
      </c>
      <c r="I36">
        <v>25</v>
      </c>
      <c r="J36">
        <v>6600</v>
      </c>
      <c r="K36">
        <v>7800</v>
      </c>
      <c r="L36">
        <v>775</v>
      </c>
      <c r="M36" t="s">
        <v>378</v>
      </c>
      <c r="N36">
        <v>1</v>
      </c>
      <c r="O36" t="s">
        <v>378</v>
      </c>
      <c r="P36" t="s">
        <v>59</v>
      </c>
      <c r="Q36" t="s">
        <v>59</v>
      </c>
      <c r="R36" s="4" t="s">
        <v>60</v>
      </c>
      <c r="S36" s="4" t="s">
        <v>61</v>
      </c>
      <c r="T36">
        <v>15</v>
      </c>
      <c r="U36">
        <v>20</v>
      </c>
      <c r="V36">
        <v>15</v>
      </c>
      <c r="W36">
        <v>20</v>
      </c>
      <c r="X36">
        <v>47</v>
      </c>
    </row>
    <row r="37" spans="1:24" x14ac:dyDescent="0.3">
      <c r="A37" t="s">
        <v>143</v>
      </c>
      <c r="C37" t="s">
        <v>375</v>
      </c>
      <c r="D37" t="s">
        <v>376</v>
      </c>
      <c r="E37">
        <v>2</v>
      </c>
      <c r="F37" t="s">
        <v>382</v>
      </c>
      <c r="G37" t="s">
        <v>378</v>
      </c>
      <c r="H37">
        <v>6</v>
      </c>
      <c r="I37">
        <v>25</v>
      </c>
      <c r="J37">
        <v>7300</v>
      </c>
      <c r="K37">
        <v>8500</v>
      </c>
      <c r="L37">
        <v>1600</v>
      </c>
      <c r="M37" t="s">
        <v>378</v>
      </c>
      <c r="N37">
        <v>2</v>
      </c>
      <c r="O37" t="s">
        <v>378</v>
      </c>
      <c r="P37" t="s">
        <v>59</v>
      </c>
      <c r="Q37" t="s">
        <v>59</v>
      </c>
      <c r="R37" s="4" t="s">
        <v>60</v>
      </c>
      <c r="S37" s="4" t="s">
        <v>61</v>
      </c>
      <c r="T37">
        <v>15</v>
      </c>
      <c r="U37">
        <v>20</v>
      </c>
      <c r="V37">
        <v>15</v>
      </c>
      <c r="W37">
        <v>20</v>
      </c>
      <c r="X37">
        <v>52</v>
      </c>
    </row>
    <row r="38" spans="1:24" x14ac:dyDescent="0.3">
      <c r="A38" t="s">
        <v>144</v>
      </c>
      <c r="C38" t="s">
        <v>375</v>
      </c>
      <c r="D38" t="s">
        <v>376</v>
      </c>
      <c r="E38">
        <v>2</v>
      </c>
      <c r="F38" t="s">
        <v>382</v>
      </c>
      <c r="G38" t="s">
        <v>378</v>
      </c>
      <c r="H38">
        <v>6</v>
      </c>
      <c r="I38">
        <v>25</v>
      </c>
      <c r="J38">
        <v>9400</v>
      </c>
      <c r="K38">
        <v>10900</v>
      </c>
      <c r="L38">
        <v>1570</v>
      </c>
      <c r="M38" t="s">
        <v>378</v>
      </c>
      <c r="N38">
        <v>2</v>
      </c>
      <c r="O38" t="s">
        <v>378</v>
      </c>
      <c r="P38" t="s">
        <v>59</v>
      </c>
      <c r="Q38" t="s">
        <v>59</v>
      </c>
      <c r="R38" s="4" t="s">
        <v>60</v>
      </c>
      <c r="S38" s="4" t="s">
        <v>61</v>
      </c>
      <c r="T38">
        <v>15</v>
      </c>
      <c r="U38">
        <v>20</v>
      </c>
      <c r="V38">
        <v>15</v>
      </c>
      <c r="W38">
        <v>20</v>
      </c>
      <c r="X38">
        <v>55</v>
      </c>
    </row>
    <row r="39" spans="1:24" x14ac:dyDescent="0.3">
      <c r="A39" t="s">
        <v>145</v>
      </c>
      <c r="C39" t="s">
        <v>375</v>
      </c>
      <c r="D39" t="s">
        <v>376</v>
      </c>
      <c r="E39">
        <v>2</v>
      </c>
      <c r="F39" t="s">
        <v>382</v>
      </c>
      <c r="G39" t="s">
        <v>378</v>
      </c>
      <c r="H39">
        <v>6</v>
      </c>
      <c r="I39">
        <v>25</v>
      </c>
      <c r="J39">
        <v>11700</v>
      </c>
      <c r="K39">
        <v>13600</v>
      </c>
      <c r="L39">
        <v>1550</v>
      </c>
      <c r="M39" t="s">
        <v>378</v>
      </c>
      <c r="N39">
        <v>2</v>
      </c>
      <c r="O39" t="s">
        <v>378</v>
      </c>
      <c r="P39" t="s">
        <v>59</v>
      </c>
      <c r="Q39" t="s">
        <v>59</v>
      </c>
      <c r="R39" s="4" t="s">
        <v>60</v>
      </c>
      <c r="S39" s="4" t="s">
        <v>61</v>
      </c>
      <c r="T39">
        <v>15</v>
      </c>
      <c r="U39">
        <v>20</v>
      </c>
      <c r="V39">
        <v>15</v>
      </c>
      <c r="W39">
        <v>20</v>
      </c>
      <c r="X39">
        <v>58</v>
      </c>
    </row>
    <row r="40" spans="1:24" x14ac:dyDescent="0.3">
      <c r="A40" t="s">
        <v>146</v>
      </c>
      <c r="C40" t="s">
        <v>375</v>
      </c>
      <c r="D40" t="s">
        <v>376</v>
      </c>
      <c r="E40">
        <v>2</v>
      </c>
      <c r="F40" t="s">
        <v>382</v>
      </c>
      <c r="G40" t="s">
        <v>378</v>
      </c>
      <c r="H40">
        <v>6</v>
      </c>
      <c r="I40">
        <v>25</v>
      </c>
      <c r="J40">
        <v>13000</v>
      </c>
      <c r="K40">
        <v>15300</v>
      </c>
      <c r="L40">
        <v>1550</v>
      </c>
      <c r="M40" t="s">
        <v>378</v>
      </c>
      <c r="N40">
        <v>2</v>
      </c>
      <c r="O40" t="s">
        <v>378</v>
      </c>
      <c r="P40" t="s">
        <v>59</v>
      </c>
      <c r="Q40" t="s">
        <v>59</v>
      </c>
      <c r="R40" s="4" t="s">
        <v>60</v>
      </c>
      <c r="S40" s="4" t="s">
        <v>61</v>
      </c>
      <c r="T40">
        <v>15</v>
      </c>
      <c r="U40">
        <v>20</v>
      </c>
      <c r="V40">
        <v>15</v>
      </c>
      <c r="W40">
        <v>20</v>
      </c>
      <c r="X40">
        <v>62</v>
      </c>
    </row>
    <row r="41" spans="1:24" x14ac:dyDescent="0.3">
      <c r="A41" t="s">
        <v>190</v>
      </c>
      <c r="C41" t="s">
        <v>375</v>
      </c>
      <c r="D41" t="s">
        <v>376</v>
      </c>
      <c r="E41">
        <v>3</v>
      </c>
      <c r="F41" t="s">
        <v>382</v>
      </c>
      <c r="G41" t="s">
        <v>378</v>
      </c>
      <c r="H41">
        <v>6</v>
      </c>
      <c r="I41">
        <v>25</v>
      </c>
      <c r="J41">
        <v>14100</v>
      </c>
      <c r="K41">
        <v>16300</v>
      </c>
      <c r="L41">
        <v>2355</v>
      </c>
      <c r="M41" t="s">
        <v>378</v>
      </c>
      <c r="N41">
        <v>3</v>
      </c>
      <c r="O41" t="s">
        <v>378</v>
      </c>
      <c r="P41" t="s">
        <v>59</v>
      </c>
      <c r="Q41" t="s">
        <v>59</v>
      </c>
      <c r="R41" s="4" t="s">
        <v>60</v>
      </c>
      <c r="S41" s="4" t="s">
        <v>61</v>
      </c>
      <c r="T41">
        <v>15</v>
      </c>
      <c r="U41">
        <v>20</v>
      </c>
      <c r="V41">
        <v>15</v>
      </c>
      <c r="W41">
        <v>20</v>
      </c>
      <c r="X41">
        <v>72</v>
      </c>
    </row>
    <row r="42" spans="1:24" x14ac:dyDescent="0.3">
      <c r="A42" t="s">
        <v>191</v>
      </c>
      <c r="C42" t="s">
        <v>375</v>
      </c>
      <c r="D42" t="s">
        <v>376</v>
      </c>
      <c r="E42">
        <v>3</v>
      </c>
      <c r="F42" t="s">
        <v>382</v>
      </c>
      <c r="G42" t="s">
        <v>378</v>
      </c>
      <c r="H42">
        <v>6</v>
      </c>
      <c r="I42">
        <v>25</v>
      </c>
      <c r="J42">
        <v>16100</v>
      </c>
      <c r="K42">
        <v>18800</v>
      </c>
      <c r="L42">
        <v>2355</v>
      </c>
      <c r="M42" t="s">
        <v>378</v>
      </c>
      <c r="N42">
        <v>3</v>
      </c>
      <c r="O42" t="s">
        <v>378</v>
      </c>
      <c r="P42" t="s">
        <v>59</v>
      </c>
      <c r="Q42" t="s">
        <v>59</v>
      </c>
      <c r="R42" s="4" t="s">
        <v>60</v>
      </c>
      <c r="S42" s="4" t="s">
        <v>61</v>
      </c>
      <c r="T42">
        <v>15</v>
      </c>
      <c r="U42">
        <v>20</v>
      </c>
      <c r="V42">
        <v>15</v>
      </c>
      <c r="W42">
        <v>20</v>
      </c>
      <c r="X42">
        <v>78</v>
      </c>
    </row>
    <row r="43" spans="1:24" x14ac:dyDescent="0.3">
      <c r="A43" t="s">
        <v>192</v>
      </c>
      <c r="C43" t="s">
        <v>375</v>
      </c>
      <c r="D43" t="s">
        <v>376</v>
      </c>
      <c r="E43">
        <v>3</v>
      </c>
      <c r="F43" t="s">
        <v>382</v>
      </c>
      <c r="G43" t="s">
        <v>378</v>
      </c>
      <c r="H43">
        <v>6</v>
      </c>
      <c r="I43">
        <v>25</v>
      </c>
      <c r="J43">
        <v>18100</v>
      </c>
      <c r="K43">
        <v>21200</v>
      </c>
      <c r="L43">
        <v>2325</v>
      </c>
      <c r="M43" t="s">
        <v>378</v>
      </c>
      <c r="N43">
        <v>3</v>
      </c>
      <c r="O43" t="s">
        <v>378</v>
      </c>
      <c r="P43" t="s">
        <v>59</v>
      </c>
      <c r="Q43" t="s">
        <v>59</v>
      </c>
      <c r="R43" s="4" t="s">
        <v>60</v>
      </c>
      <c r="S43" s="4" t="s">
        <v>121</v>
      </c>
      <c r="T43">
        <v>15</v>
      </c>
      <c r="U43">
        <v>20</v>
      </c>
      <c r="V43">
        <v>15</v>
      </c>
      <c r="W43">
        <v>20</v>
      </c>
      <c r="X43">
        <v>85</v>
      </c>
    </row>
    <row r="44" spans="1:24" x14ac:dyDescent="0.3">
      <c r="A44" t="s">
        <v>227</v>
      </c>
      <c r="C44" t="s">
        <v>375</v>
      </c>
      <c r="D44" t="s">
        <v>376</v>
      </c>
      <c r="E44">
        <v>4</v>
      </c>
      <c r="F44" t="s">
        <v>382</v>
      </c>
      <c r="G44" t="s">
        <v>378</v>
      </c>
      <c r="H44">
        <v>6</v>
      </c>
      <c r="I44">
        <v>25</v>
      </c>
      <c r="J44">
        <v>19500</v>
      </c>
      <c r="K44">
        <v>22500</v>
      </c>
      <c r="L44">
        <v>3140</v>
      </c>
      <c r="M44" t="s">
        <v>378</v>
      </c>
      <c r="N44">
        <v>4</v>
      </c>
      <c r="O44" t="s">
        <v>378</v>
      </c>
      <c r="P44" t="s">
        <v>59</v>
      </c>
      <c r="Q44" t="s">
        <v>59</v>
      </c>
      <c r="R44" s="4" t="s">
        <v>60</v>
      </c>
      <c r="S44" s="4" t="s">
        <v>121</v>
      </c>
      <c r="T44">
        <v>15</v>
      </c>
      <c r="U44">
        <v>20</v>
      </c>
      <c r="V44">
        <v>15</v>
      </c>
      <c r="W44">
        <v>20</v>
      </c>
      <c r="X44">
        <v>115</v>
      </c>
    </row>
    <row r="45" spans="1:24" x14ac:dyDescent="0.3">
      <c r="A45" t="s">
        <v>228</v>
      </c>
      <c r="C45" t="s">
        <v>375</v>
      </c>
      <c r="D45" t="s">
        <v>376</v>
      </c>
      <c r="E45">
        <v>4</v>
      </c>
      <c r="F45" t="s">
        <v>382</v>
      </c>
      <c r="G45" t="s">
        <v>378</v>
      </c>
      <c r="H45">
        <v>6</v>
      </c>
      <c r="I45">
        <v>25</v>
      </c>
      <c r="J45">
        <v>23500</v>
      </c>
      <c r="K45">
        <v>27800</v>
      </c>
      <c r="L45">
        <v>3140</v>
      </c>
      <c r="M45" t="s">
        <v>378</v>
      </c>
      <c r="N45">
        <v>4</v>
      </c>
      <c r="O45" t="s">
        <v>378</v>
      </c>
      <c r="P45" t="s">
        <v>59</v>
      </c>
      <c r="Q45" t="s">
        <v>59</v>
      </c>
      <c r="R45" s="4" t="s">
        <v>60</v>
      </c>
      <c r="S45" s="4" t="s">
        <v>121</v>
      </c>
      <c r="T45">
        <v>15</v>
      </c>
      <c r="U45">
        <v>20</v>
      </c>
      <c r="V45">
        <v>15</v>
      </c>
      <c r="W45">
        <v>20</v>
      </c>
      <c r="X45">
        <v>124</v>
      </c>
    </row>
    <row r="46" spans="1:24" x14ac:dyDescent="0.3">
      <c r="A46" t="s">
        <v>229</v>
      </c>
      <c r="C46" t="s">
        <v>375</v>
      </c>
      <c r="D46" t="s">
        <v>376</v>
      </c>
      <c r="E46">
        <v>4</v>
      </c>
      <c r="F46" t="s">
        <v>382</v>
      </c>
      <c r="G46" t="s">
        <v>378</v>
      </c>
      <c r="H46">
        <v>6</v>
      </c>
      <c r="I46">
        <v>25</v>
      </c>
      <c r="J46">
        <v>26000</v>
      </c>
      <c r="K46">
        <v>30400</v>
      </c>
      <c r="L46">
        <v>3100</v>
      </c>
      <c r="M46" t="s">
        <v>378</v>
      </c>
      <c r="N46">
        <v>4</v>
      </c>
      <c r="O46" t="s">
        <v>378</v>
      </c>
      <c r="P46" t="s">
        <v>59</v>
      </c>
      <c r="Q46" t="s">
        <v>59</v>
      </c>
      <c r="R46" s="4" t="s">
        <v>60</v>
      </c>
      <c r="S46" s="4" t="s">
        <v>121</v>
      </c>
      <c r="T46">
        <v>15</v>
      </c>
      <c r="U46">
        <v>20</v>
      </c>
      <c r="V46">
        <v>15</v>
      </c>
      <c r="W46">
        <v>20</v>
      </c>
      <c r="X46">
        <v>147</v>
      </c>
    </row>
    <row r="47" spans="1:24" x14ac:dyDescent="0.3">
      <c r="A47" t="s">
        <v>256</v>
      </c>
      <c r="C47" t="s">
        <v>375</v>
      </c>
      <c r="D47" t="s">
        <v>376</v>
      </c>
      <c r="E47">
        <v>5</v>
      </c>
      <c r="F47" t="s">
        <v>382</v>
      </c>
      <c r="G47" t="s">
        <v>378</v>
      </c>
      <c r="H47">
        <v>6</v>
      </c>
      <c r="I47">
        <v>25</v>
      </c>
      <c r="J47">
        <v>29500</v>
      </c>
      <c r="K47">
        <v>36100</v>
      </c>
      <c r="L47">
        <v>3875</v>
      </c>
      <c r="M47" t="s">
        <v>378</v>
      </c>
      <c r="N47">
        <v>5</v>
      </c>
      <c r="O47" t="s">
        <v>378</v>
      </c>
      <c r="P47" t="s">
        <v>59</v>
      </c>
      <c r="Q47" t="s">
        <v>59</v>
      </c>
      <c r="R47" s="4" t="s">
        <v>60</v>
      </c>
      <c r="S47" s="4" t="s">
        <v>176</v>
      </c>
      <c r="T47">
        <v>15</v>
      </c>
      <c r="U47">
        <v>20</v>
      </c>
      <c r="V47">
        <v>15</v>
      </c>
      <c r="W47">
        <v>20</v>
      </c>
      <c r="X47">
        <v>218</v>
      </c>
    </row>
    <row r="48" spans="1:24" x14ac:dyDescent="0.3">
      <c r="A48" t="s">
        <v>289</v>
      </c>
      <c r="C48" t="s">
        <v>375</v>
      </c>
      <c r="D48" t="s">
        <v>376</v>
      </c>
      <c r="E48">
        <v>6</v>
      </c>
      <c r="F48" t="s">
        <v>382</v>
      </c>
      <c r="G48" t="s">
        <v>378</v>
      </c>
      <c r="H48">
        <v>6</v>
      </c>
      <c r="I48">
        <v>25</v>
      </c>
      <c r="J48">
        <v>33000</v>
      </c>
      <c r="K48">
        <v>38800</v>
      </c>
      <c r="L48">
        <v>4650</v>
      </c>
      <c r="M48" t="s">
        <v>378</v>
      </c>
      <c r="N48">
        <v>6</v>
      </c>
      <c r="O48" t="s">
        <v>378</v>
      </c>
      <c r="P48" t="s">
        <v>59</v>
      </c>
      <c r="Q48" t="s">
        <v>59</v>
      </c>
      <c r="R48" s="4" t="s">
        <v>60</v>
      </c>
      <c r="S48" s="4" t="s">
        <v>176</v>
      </c>
      <c r="T48">
        <v>15</v>
      </c>
      <c r="U48">
        <v>20</v>
      </c>
      <c r="V48">
        <v>15</v>
      </c>
      <c r="W48">
        <v>20</v>
      </c>
      <c r="X48">
        <v>257</v>
      </c>
    </row>
    <row r="49" spans="1:24" x14ac:dyDescent="0.3">
      <c r="A49" t="s">
        <v>290</v>
      </c>
      <c r="C49" t="s">
        <v>375</v>
      </c>
      <c r="D49" t="s">
        <v>376</v>
      </c>
      <c r="E49">
        <v>6</v>
      </c>
      <c r="F49" t="s">
        <v>382</v>
      </c>
      <c r="G49" t="s">
        <v>378</v>
      </c>
      <c r="H49">
        <v>6</v>
      </c>
      <c r="I49">
        <v>25</v>
      </c>
      <c r="J49">
        <v>39000</v>
      </c>
      <c r="K49">
        <v>45900</v>
      </c>
      <c r="L49">
        <v>4650</v>
      </c>
      <c r="M49" t="s">
        <v>378</v>
      </c>
      <c r="N49">
        <v>6</v>
      </c>
      <c r="O49" t="s">
        <v>378</v>
      </c>
      <c r="P49" t="s">
        <v>59</v>
      </c>
      <c r="Q49" t="s">
        <v>59</v>
      </c>
      <c r="R49" s="4" t="s">
        <v>60</v>
      </c>
      <c r="S49" s="4" t="s">
        <v>176</v>
      </c>
      <c r="T49">
        <v>15</v>
      </c>
      <c r="U49">
        <v>20</v>
      </c>
      <c r="V49">
        <v>15</v>
      </c>
      <c r="W49">
        <v>20</v>
      </c>
      <c r="X49">
        <v>262</v>
      </c>
    </row>
    <row r="50" spans="1:24" x14ac:dyDescent="0.3">
      <c r="A50" t="s">
        <v>383</v>
      </c>
      <c r="C50" t="s">
        <v>375</v>
      </c>
      <c r="D50" t="s">
        <v>384</v>
      </c>
      <c r="E50">
        <v>1</v>
      </c>
      <c r="F50" t="s">
        <v>377</v>
      </c>
      <c r="G50" t="s">
        <v>378</v>
      </c>
      <c r="H50">
        <v>4</v>
      </c>
      <c r="I50">
        <v>-20</v>
      </c>
      <c r="J50">
        <v>2700</v>
      </c>
      <c r="K50">
        <v>3100</v>
      </c>
      <c r="L50">
        <v>800</v>
      </c>
      <c r="M50" t="s">
        <v>378</v>
      </c>
      <c r="N50">
        <v>0.8</v>
      </c>
      <c r="O50" t="s">
        <v>378</v>
      </c>
      <c r="P50">
        <v>3.1</v>
      </c>
      <c r="Q50">
        <v>375</v>
      </c>
      <c r="R50" s="4" t="s">
        <v>60</v>
      </c>
      <c r="S50" s="4" t="s">
        <v>61</v>
      </c>
      <c r="T50">
        <v>15</v>
      </c>
      <c r="U50">
        <v>20</v>
      </c>
      <c r="V50" t="s">
        <v>59</v>
      </c>
      <c r="W50" t="s">
        <v>59</v>
      </c>
      <c r="X50">
        <v>40</v>
      </c>
    </row>
    <row r="51" spans="1:24" x14ac:dyDescent="0.3">
      <c r="A51" t="s">
        <v>385</v>
      </c>
      <c r="C51" t="s">
        <v>375</v>
      </c>
      <c r="D51" t="s">
        <v>384</v>
      </c>
      <c r="E51">
        <v>1</v>
      </c>
      <c r="F51" t="s">
        <v>377</v>
      </c>
      <c r="G51" t="s">
        <v>378</v>
      </c>
      <c r="H51">
        <v>4</v>
      </c>
      <c r="I51">
        <v>-20</v>
      </c>
      <c r="J51">
        <v>3200</v>
      </c>
      <c r="K51">
        <v>3800</v>
      </c>
      <c r="L51">
        <v>785</v>
      </c>
      <c r="M51" t="s">
        <v>378</v>
      </c>
      <c r="N51">
        <v>0.8</v>
      </c>
      <c r="O51" t="s">
        <v>378</v>
      </c>
      <c r="P51">
        <v>3.1</v>
      </c>
      <c r="Q51">
        <v>375</v>
      </c>
      <c r="R51" s="4" t="s">
        <v>60</v>
      </c>
      <c r="S51" s="4" t="s">
        <v>61</v>
      </c>
      <c r="T51">
        <v>15</v>
      </c>
      <c r="U51">
        <v>20</v>
      </c>
      <c r="V51" t="s">
        <v>59</v>
      </c>
      <c r="W51" t="s">
        <v>59</v>
      </c>
      <c r="X51">
        <v>42</v>
      </c>
    </row>
    <row r="52" spans="1:24" x14ac:dyDescent="0.3">
      <c r="A52" t="s">
        <v>386</v>
      </c>
      <c r="C52" t="s">
        <v>375</v>
      </c>
      <c r="D52" t="s">
        <v>384</v>
      </c>
      <c r="E52">
        <v>1</v>
      </c>
      <c r="F52" t="s">
        <v>377</v>
      </c>
      <c r="G52" t="s">
        <v>378</v>
      </c>
      <c r="H52">
        <v>4</v>
      </c>
      <c r="I52">
        <v>-20</v>
      </c>
      <c r="J52">
        <v>3800</v>
      </c>
      <c r="K52">
        <v>4400</v>
      </c>
      <c r="L52">
        <v>775</v>
      </c>
      <c r="M52" t="s">
        <v>378</v>
      </c>
      <c r="N52">
        <v>0.8</v>
      </c>
      <c r="O52" t="s">
        <v>378</v>
      </c>
      <c r="P52">
        <v>3.1</v>
      </c>
      <c r="Q52">
        <v>375</v>
      </c>
      <c r="R52" s="4" t="s">
        <v>60</v>
      </c>
      <c r="S52" s="4" t="s">
        <v>61</v>
      </c>
      <c r="T52">
        <v>15</v>
      </c>
      <c r="U52">
        <v>20</v>
      </c>
      <c r="V52" t="s">
        <v>59</v>
      </c>
      <c r="W52" t="s">
        <v>59</v>
      </c>
      <c r="X52">
        <v>46</v>
      </c>
    </row>
    <row r="53" spans="1:24" x14ac:dyDescent="0.3">
      <c r="A53" t="s">
        <v>387</v>
      </c>
      <c r="C53" t="s">
        <v>375</v>
      </c>
      <c r="D53" t="s">
        <v>384</v>
      </c>
      <c r="E53">
        <v>2</v>
      </c>
      <c r="F53" t="s">
        <v>377</v>
      </c>
      <c r="G53" t="s">
        <v>378</v>
      </c>
      <c r="H53">
        <v>4</v>
      </c>
      <c r="I53">
        <v>-20</v>
      </c>
      <c r="J53">
        <v>5100</v>
      </c>
      <c r="K53">
        <v>5900</v>
      </c>
      <c r="L53">
        <v>1600</v>
      </c>
      <c r="M53" t="s">
        <v>378</v>
      </c>
      <c r="N53">
        <v>1.6</v>
      </c>
      <c r="O53" t="s">
        <v>378</v>
      </c>
      <c r="P53">
        <v>6.3</v>
      </c>
      <c r="Q53">
        <v>750</v>
      </c>
      <c r="R53" s="4" t="s">
        <v>60</v>
      </c>
      <c r="S53" s="4" t="s">
        <v>121</v>
      </c>
      <c r="T53">
        <v>15</v>
      </c>
      <c r="U53">
        <v>20</v>
      </c>
      <c r="V53" t="s">
        <v>59</v>
      </c>
      <c r="W53" t="s">
        <v>59</v>
      </c>
      <c r="X53">
        <v>50</v>
      </c>
    </row>
    <row r="54" spans="1:24" x14ac:dyDescent="0.3">
      <c r="A54" t="s">
        <v>388</v>
      </c>
      <c r="C54" t="s">
        <v>375</v>
      </c>
      <c r="D54" t="s">
        <v>384</v>
      </c>
      <c r="E54">
        <v>2</v>
      </c>
      <c r="F54" t="s">
        <v>377</v>
      </c>
      <c r="G54" t="s">
        <v>378</v>
      </c>
      <c r="H54">
        <v>4</v>
      </c>
      <c r="I54">
        <v>-20</v>
      </c>
      <c r="J54">
        <v>6400</v>
      </c>
      <c r="K54">
        <v>7300</v>
      </c>
      <c r="L54">
        <v>1570</v>
      </c>
      <c r="M54" t="s">
        <v>378</v>
      </c>
      <c r="N54">
        <v>1.6</v>
      </c>
      <c r="O54" t="s">
        <v>378</v>
      </c>
      <c r="P54">
        <v>6.3</v>
      </c>
      <c r="Q54">
        <v>750</v>
      </c>
      <c r="R54" s="4" t="s">
        <v>60</v>
      </c>
      <c r="S54" s="4" t="s">
        <v>121</v>
      </c>
      <c r="T54">
        <v>15</v>
      </c>
      <c r="U54">
        <v>20</v>
      </c>
      <c r="V54" t="s">
        <v>59</v>
      </c>
      <c r="W54" t="s">
        <v>59</v>
      </c>
      <c r="X54">
        <v>52</v>
      </c>
    </row>
    <row r="55" spans="1:24" x14ac:dyDescent="0.3">
      <c r="A55" t="s">
        <v>389</v>
      </c>
      <c r="C55" t="s">
        <v>375</v>
      </c>
      <c r="D55" t="s">
        <v>384</v>
      </c>
      <c r="E55">
        <v>2</v>
      </c>
      <c r="F55" t="s">
        <v>377</v>
      </c>
      <c r="G55" t="s">
        <v>378</v>
      </c>
      <c r="H55">
        <v>4</v>
      </c>
      <c r="I55">
        <v>-20</v>
      </c>
      <c r="J55">
        <v>8000</v>
      </c>
      <c r="K55">
        <v>9500</v>
      </c>
      <c r="L55">
        <v>1550</v>
      </c>
      <c r="M55" t="s">
        <v>378</v>
      </c>
      <c r="N55">
        <v>1.6</v>
      </c>
      <c r="O55" t="s">
        <v>378</v>
      </c>
      <c r="P55">
        <v>6.3</v>
      </c>
      <c r="Q55">
        <v>750</v>
      </c>
      <c r="R55" s="4" t="s">
        <v>60</v>
      </c>
      <c r="S55" s="4" t="s">
        <v>121</v>
      </c>
      <c r="T55">
        <v>15</v>
      </c>
      <c r="U55">
        <v>20</v>
      </c>
      <c r="V55" t="s">
        <v>59</v>
      </c>
      <c r="W55" t="s">
        <v>59</v>
      </c>
      <c r="X55">
        <v>55</v>
      </c>
    </row>
    <row r="56" spans="1:24" x14ac:dyDescent="0.3">
      <c r="A56" t="s">
        <v>390</v>
      </c>
      <c r="C56" t="s">
        <v>375</v>
      </c>
      <c r="D56" t="s">
        <v>384</v>
      </c>
      <c r="E56">
        <v>3</v>
      </c>
      <c r="F56" t="s">
        <v>377</v>
      </c>
      <c r="G56" t="s">
        <v>378</v>
      </c>
      <c r="H56">
        <v>4</v>
      </c>
      <c r="I56">
        <v>-20</v>
      </c>
      <c r="J56">
        <v>9400</v>
      </c>
      <c r="K56">
        <v>10900</v>
      </c>
      <c r="L56">
        <v>1570</v>
      </c>
      <c r="M56" t="s">
        <v>378</v>
      </c>
      <c r="N56">
        <v>2.4000000000000004</v>
      </c>
      <c r="O56" t="s">
        <v>378</v>
      </c>
      <c r="P56">
        <v>9.3000000000000007</v>
      </c>
      <c r="Q56">
        <v>1100</v>
      </c>
      <c r="R56" s="4" t="s">
        <v>60</v>
      </c>
      <c r="S56" s="4" t="s">
        <v>176</v>
      </c>
      <c r="T56">
        <v>15</v>
      </c>
      <c r="U56">
        <v>20</v>
      </c>
      <c r="V56" t="s">
        <v>59</v>
      </c>
      <c r="W56" t="s">
        <v>59</v>
      </c>
      <c r="X56">
        <v>79</v>
      </c>
    </row>
    <row r="57" spans="1:24" x14ac:dyDescent="0.3">
      <c r="A57" t="s">
        <v>391</v>
      </c>
      <c r="C57" t="s">
        <v>375</v>
      </c>
      <c r="D57" t="s">
        <v>384</v>
      </c>
      <c r="E57">
        <v>3</v>
      </c>
      <c r="F57" t="s">
        <v>377</v>
      </c>
      <c r="G57" t="s">
        <v>378</v>
      </c>
      <c r="H57">
        <v>4</v>
      </c>
      <c r="I57">
        <v>-20</v>
      </c>
      <c r="J57">
        <v>11000</v>
      </c>
      <c r="K57">
        <v>12800</v>
      </c>
      <c r="L57">
        <v>2325</v>
      </c>
      <c r="M57" t="s">
        <v>378</v>
      </c>
      <c r="N57">
        <v>2.4000000000000004</v>
      </c>
      <c r="O57" t="s">
        <v>378</v>
      </c>
      <c r="P57">
        <v>9.3000000000000007</v>
      </c>
      <c r="Q57">
        <v>1100</v>
      </c>
      <c r="R57" s="4" t="s">
        <v>60</v>
      </c>
      <c r="S57" s="4" t="s">
        <v>176</v>
      </c>
      <c r="T57">
        <v>15</v>
      </c>
      <c r="U57">
        <v>20</v>
      </c>
      <c r="V57" t="s">
        <v>59</v>
      </c>
      <c r="W57" t="s">
        <v>59</v>
      </c>
      <c r="X57">
        <v>84</v>
      </c>
    </row>
    <row r="58" spans="1:24" x14ac:dyDescent="0.3">
      <c r="A58" t="s">
        <v>392</v>
      </c>
      <c r="C58" t="s">
        <v>375</v>
      </c>
      <c r="D58" t="s">
        <v>384</v>
      </c>
      <c r="E58">
        <v>4</v>
      </c>
      <c r="F58" t="s">
        <v>377</v>
      </c>
      <c r="G58" t="s">
        <v>378</v>
      </c>
      <c r="H58">
        <v>4</v>
      </c>
      <c r="I58">
        <v>-20</v>
      </c>
      <c r="J58">
        <v>12500</v>
      </c>
      <c r="K58">
        <v>14400</v>
      </c>
      <c r="L58">
        <v>3140</v>
      </c>
      <c r="M58" t="s">
        <v>378</v>
      </c>
      <c r="N58">
        <v>3.2</v>
      </c>
      <c r="O58" t="s">
        <v>378</v>
      </c>
      <c r="P58">
        <v>12.3</v>
      </c>
      <c r="Q58">
        <v>1475</v>
      </c>
      <c r="R58" s="4" t="s">
        <v>60</v>
      </c>
      <c r="S58" s="4" t="s">
        <v>176</v>
      </c>
      <c r="T58">
        <v>15</v>
      </c>
      <c r="U58">
        <v>20</v>
      </c>
      <c r="V58" t="s">
        <v>59</v>
      </c>
      <c r="W58" t="s">
        <v>59</v>
      </c>
      <c r="X58">
        <v>124</v>
      </c>
    </row>
    <row r="59" spans="1:24" x14ac:dyDescent="0.3">
      <c r="A59" t="s">
        <v>393</v>
      </c>
      <c r="C59" t="s">
        <v>375</v>
      </c>
      <c r="D59" t="s">
        <v>384</v>
      </c>
      <c r="E59">
        <v>4</v>
      </c>
      <c r="F59" t="s">
        <v>377</v>
      </c>
      <c r="G59" t="s">
        <v>378</v>
      </c>
      <c r="H59">
        <v>4</v>
      </c>
      <c r="I59">
        <v>-20</v>
      </c>
      <c r="J59">
        <v>14100</v>
      </c>
      <c r="K59">
        <v>16300</v>
      </c>
      <c r="L59">
        <v>3100</v>
      </c>
      <c r="M59" t="s">
        <v>378</v>
      </c>
      <c r="N59">
        <v>3.2</v>
      </c>
      <c r="O59" t="s">
        <v>378</v>
      </c>
      <c r="P59">
        <v>12.3</v>
      </c>
      <c r="Q59">
        <v>1475</v>
      </c>
      <c r="R59" s="4" t="s">
        <v>60</v>
      </c>
      <c r="S59" s="4" t="s">
        <v>176</v>
      </c>
      <c r="T59">
        <v>15</v>
      </c>
      <c r="U59">
        <v>20</v>
      </c>
      <c r="V59" t="s">
        <v>59</v>
      </c>
      <c r="W59" t="s">
        <v>59</v>
      </c>
      <c r="X59">
        <v>144</v>
      </c>
    </row>
    <row r="60" spans="1:24" x14ac:dyDescent="0.3">
      <c r="A60" t="s">
        <v>394</v>
      </c>
      <c r="C60" t="s">
        <v>375</v>
      </c>
      <c r="D60" t="s">
        <v>384</v>
      </c>
      <c r="E60">
        <v>5</v>
      </c>
      <c r="F60" t="s">
        <v>377</v>
      </c>
      <c r="G60" t="s">
        <v>378</v>
      </c>
      <c r="H60">
        <v>4</v>
      </c>
      <c r="I60">
        <v>-20</v>
      </c>
      <c r="J60">
        <v>15500</v>
      </c>
      <c r="K60">
        <v>17700</v>
      </c>
      <c r="L60">
        <v>3925</v>
      </c>
      <c r="M60" t="s">
        <v>378</v>
      </c>
      <c r="N60">
        <v>4</v>
      </c>
      <c r="O60" t="s">
        <v>378</v>
      </c>
      <c r="P60">
        <v>15.4</v>
      </c>
      <c r="Q60">
        <v>1850</v>
      </c>
      <c r="R60" s="4" t="s">
        <v>60</v>
      </c>
      <c r="S60" s="4" t="s">
        <v>176</v>
      </c>
      <c r="T60">
        <v>15</v>
      </c>
      <c r="U60">
        <v>20</v>
      </c>
      <c r="V60" t="s">
        <v>59</v>
      </c>
      <c r="W60" t="s">
        <v>59</v>
      </c>
      <c r="X60">
        <v>191</v>
      </c>
    </row>
    <row r="61" spans="1:24" x14ac:dyDescent="0.3">
      <c r="A61" t="s">
        <v>395</v>
      </c>
      <c r="C61" t="s">
        <v>375</v>
      </c>
      <c r="D61" t="s">
        <v>384</v>
      </c>
      <c r="E61">
        <v>6</v>
      </c>
      <c r="F61" t="s">
        <v>377</v>
      </c>
      <c r="G61" t="s">
        <v>378</v>
      </c>
      <c r="H61">
        <v>4</v>
      </c>
      <c r="I61">
        <v>-20</v>
      </c>
      <c r="J61">
        <v>19500</v>
      </c>
      <c r="K61">
        <v>22500</v>
      </c>
      <c r="L61">
        <v>3140</v>
      </c>
      <c r="M61" t="s">
        <v>378</v>
      </c>
      <c r="N61">
        <v>4.8000000000000007</v>
      </c>
      <c r="O61" t="s">
        <v>378</v>
      </c>
      <c r="P61">
        <v>18.5</v>
      </c>
      <c r="Q61">
        <v>2225</v>
      </c>
      <c r="R61" s="4" t="s">
        <v>60</v>
      </c>
      <c r="S61" s="4" t="s">
        <v>176</v>
      </c>
      <c r="T61">
        <v>15</v>
      </c>
      <c r="U61">
        <v>20</v>
      </c>
      <c r="V61" t="s">
        <v>59</v>
      </c>
      <c r="W61" t="s">
        <v>59</v>
      </c>
      <c r="X61">
        <v>257</v>
      </c>
    </row>
    <row r="62" spans="1:24" x14ac:dyDescent="0.3">
      <c r="A62" t="s">
        <v>396</v>
      </c>
      <c r="C62" t="s">
        <v>375</v>
      </c>
      <c r="D62" t="s">
        <v>384</v>
      </c>
      <c r="E62">
        <v>6</v>
      </c>
      <c r="F62" t="s">
        <v>377</v>
      </c>
      <c r="G62" t="s">
        <v>378</v>
      </c>
      <c r="H62">
        <v>4</v>
      </c>
      <c r="I62">
        <v>-20</v>
      </c>
      <c r="J62">
        <v>23000</v>
      </c>
      <c r="K62">
        <v>27000</v>
      </c>
      <c r="L62">
        <v>4650</v>
      </c>
      <c r="M62" t="s">
        <v>378</v>
      </c>
      <c r="N62">
        <v>4.8000000000000007</v>
      </c>
      <c r="O62" t="s">
        <v>378</v>
      </c>
      <c r="P62">
        <v>18.5</v>
      </c>
      <c r="Q62">
        <v>2225</v>
      </c>
      <c r="R62" s="4" t="s">
        <v>60</v>
      </c>
      <c r="S62" s="4" t="s">
        <v>176</v>
      </c>
      <c r="T62">
        <v>15</v>
      </c>
      <c r="U62">
        <v>20</v>
      </c>
      <c r="V62" t="s">
        <v>59</v>
      </c>
      <c r="W62" t="s">
        <v>59</v>
      </c>
      <c r="X62">
        <v>262</v>
      </c>
    </row>
    <row r="63" spans="1:24" x14ac:dyDescent="0.3">
      <c r="A63" t="s">
        <v>397</v>
      </c>
      <c r="C63" t="s">
        <v>375</v>
      </c>
      <c r="D63" t="s">
        <v>384</v>
      </c>
      <c r="E63">
        <v>1</v>
      </c>
      <c r="F63" t="s">
        <v>377</v>
      </c>
      <c r="G63" t="s">
        <v>378</v>
      </c>
      <c r="H63">
        <v>6</v>
      </c>
      <c r="I63">
        <v>-20</v>
      </c>
      <c r="J63">
        <v>3500</v>
      </c>
      <c r="K63">
        <v>4000</v>
      </c>
      <c r="L63">
        <v>800</v>
      </c>
      <c r="M63" t="s">
        <v>378</v>
      </c>
      <c r="N63">
        <v>0.8</v>
      </c>
      <c r="O63" t="s">
        <v>378</v>
      </c>
      <c r="P63">
        <v>3.1</v>
      </c>
      <c r="Q63">
        <v>375</v>
      </c>
      <c r="R63" s="4" t="s">
        <v>60</v>
      </c>
      <c r="S63" s="4" t="s">
        <v>61</v>
      </c>
      <c r="T63">
        <v>15</v>
      </c>
      <c r="U63">
        <v>20</v>
      </c>
      <c r="V63" t="s">
        <v>59</v>
      </c>
      <c r="W63" t="s">
        <v>59</v>
      </c>
      <c r="X63">
        <v>41</v>
      </c>
    </row>
    <row r="64" spans="1:24" x14ac:dyDescent="0.3">
      <c r="A64" t="s">
        <v>398</v>
      </c>
      <c r="C64" t="s">
        <v>375</v>
      </c>
      <c r="D64" t="s">
        <v>384</v>
      </c>
      <c r="E64">
        <v>1</v>
      </c>
      <c r="F64" t="s">
        <v>377</v>
      </c>
      <c r="G64" t="s">
        <v>378</v>
      </c>
      <c r="H64">
        <v>6</v>
      </c>
      <c r="I64">
        <v>-20</v>
      </c>
      <c r="J64">
        <v>4200</v>
      </c>
      <c r="K64">
        <v>4900</v>
      </c>
      <c r="L64">
        <v>785</v>
      </c>
      <c r="M64" t="s">
        <v>378</v>
      </c>
      <c r="N64">
        <v>0.8</v>
      </c>
      <c r="O64" t="s">
        <v>378</v>
      </c>
      <c r="P64">
        <v>3.1</v>
      </c>
      <c r="Q64">
        <v>375</v>
      </c>
      <c r="R64" s="4" t="s">
        <v>60</v>
      </c>
      <c r="S64" s="4" t="s">
        <v>61</v>
      </c>
      <c r="T64">
        <v>15</v>
      </c>
      <c r="U64">
        <v>20</v>
      </c>
      <c r="V64" t="s">
        <v>59</v>
      </c>
      <c r="W64" t="s">
        <v>59</v>
      </c>
      <c r="X64">
        <v>44</v>
      </c>
    </row>
    <row r="65" spans="1:24" x14ac:dyDescent="0.3">
      <c r="A65" t="s">
        <v>399</v>
      </c>
      <c r="C65" t="s">
        <v>375</v>
      </c>
      <c r="D65" t="s">
        <v>384</v>
      </c>
      <c r="E65">
        <v>1</v>
      </c>
      <c r="F65" t="s">
        <v>377</v>
      </c>
      <c r="G65" t="s">
        <v>378</v>
      </c>
      <c r="H65">
        <v>6</v>
      </c>
      <c r="I65">
        <v>-20</v>
      </c>
      <c r="J65">
        <v>4900</v>
      </c>
      <c r="K65">
        <v>5600</v>
      </c>
      <c r="L65">
        <v>775</v>
      </c>
      <c r="M65" t="s">
        <v>378</v>
      </c>
      <c r="N65">
        <v>0.8</v>
      </c>
      <c r="O65" t="s">
        <v>378</v>
      </c>
      <c r="P65">
        <v>3.1</v>
      </c>
      <c r="Q65">
        <v>375</v>
      </c>
      <c r="R65" s="4" t="s">
        <v>60</v>
      </c>
      <c r="S65" s="4" t="s">
        <v>61</v>
      </c>
      <c r="T65">
        <v>15</v>
      </c>
      <c r="U65">
        <v>20</v>
      </c>
      <c r="V65" t="s">
        <v>59</v>
      </c>
      <c r="W65" t="s">
        <v>59</v>
      </c>
      <c r="X65">
        <v>47</v>
      </c>
    </row>
    <row r="66" spans="1:24" x14ac:dyDescent="0.3">
      <c r="A66" t="s">
        <v>400</v>
      </c>
      <c r="C66" t="s">
        <v>375</v>
      </c>
      <c r="D66" t="s">
        <v>384</v>
      </c>
      <c r="E66">
        <v>2</v>
      </c>
      <c r="F66" t="s">
        <v>377</v>
      </c>
      <c r="G66" t="s">
        <v>378</v>
      </c>
      <c r="H66">
        <v>6</v>
      </c>
      <c r="I66">
        <v>-20</v>
      </c>
      <c r="J66">
        <v>6600</v>
      </c>
      <c r="K66">
        <v>7800</v>
      </c>
      <c r="L66">
        <v>775</v>
      </c>
      <c r="M66" t="s">
        <v>378</v>
      </c>
      <c r="N66">
        <v>1.6</v>
      </c>
      <c r="O66" t="s">
        <v>378</v>
      </c>
      <c r="P66">
        <v>6.3</v>
      </c>
      <c r="Q66">
        <v>750</v>
      </c>
      <c r="R66" s="4" t="s">
        <v>60</v>
      </c>
      <c r="S66" s="4" t="s">
        <v>121</v>
      </c>
      <c r="T66">
        <v>15</v>
      </c>
      <c r="U66">
        <v>20</v>
      </c>
      <c r="V66" t="s">
        <v>59</v>
      </c>
      <c r="W66" t="s">
        <v>59</v>
      </c>
      <c r="X66">
        <v>52</v>
      </c>
    </row>
    <row r="67" spans="1:24" x14ac:dyDescent="0.3">
      <c r="A67" t="s">
        <v>401</v>
      </c>
      <c r="C67" t="s">
        <v>375</v>
      </c>
      <c r="D67" t="s">
        <v>384</v>
      </c>
      <c r="E67">
        <v>2</v>
      </c>
      <c r="F67" t="s">
        <v>377</v>
      </c>
      <c r="G67" t="s">
        <v>378</v>
      </c>
      <c r="H67">
        <v>6</v>
      </c>
      <c r="I67">
        <v>-20</v>
      </c>
      <c r="J67">
        <v>7700</v>
      </c>
      <c r="K67">
        <v>8800</v>
      </c>
      <c r="L67">
        <v>1570</v>
      </c>
      <c r="M67" t="s">
        <v>378</v>
      </c>
      <c r="N67">
        <v>1.6</v>
      </c>
      <c r="O67" t="s">
        <v>378</v>
      </c>
      <c r="P67">
        <v>6.3</v>
      </c>
      <c r="Q67">
        <v>750</v>
      </c>
      <c r="R67" s="4" t="s">
        <v>60</v>
      </c>
      <c r="S67" s="4" t="s">
        <v>121</v>
      </c>
      <c r="T67">
        <v>15</v>
      </c>
      <c r="U67">
        <v>20</v>
      </c>
      <c r="V67" t="s">
        <v>59</v>
      </c>
      <c r="W67" t="s">
        <v>59</v>
      </c>
      <c r="X67">
        <v>55</v>
      </c>
    </row>
    <row r="68" spans="1:24" x14ac:dyDescent="0.3">
      <c r="A68" t="s">
        <v>402</v>
      </c>
      <c r="C68" t="s">
        <v>375</v>
      </c>
      <c r="D68" t="s">
        <v>384</v>
      </c>
      <c r="E68">
        <v>2</v>
      </c>
      <c r="F68" t="s">
        <v>377</v>
      </c>
      <c r="G68" t="s">
        <v>378</v>
      </c>
      <c r="H68">
        <v>6</v>
      </c>
      <c r="I68">
        <v>-20</v>
      </c>
      <c r="J68">
        <v>9000</v>
      </c>
      <c r="K68">
        <v>10600</v>
      </c>
      <c r="L68">
        <v>1550</v>
      </c>
      <c r="M68" t="s">
        <v>378</v>
      </c>
      <c r="N68">
        <v>1.6</v>
      </c>
      <c r="O68" t="s">
        <v>378</v>
      </c>
      <c r="P68">
        <v>6.3</v>
      </c>
      <c r="Q68">
        <v>750</v>
      </c>
      <c r="R68" s="4" t="s">
        <v>60</v>
      </c>
      <c r="S68" s="4" t="s">
        <v>121</v>
      </c>
      <c r="T68">
        <v>15</v>
      </c>
      <c r="U68">
        <v>20</v>
      </c>
      <c r="V68" t="s">
        <v>59</v>
      </c>
      <c r="W68" t="s">
        <v>59</v>
      </c>
      <c r="X68">
        <v>58</v>
      </c>
    </row>
    <row r="69" spans="1:24" x14ac:dyDescent="0.3">
      <c r="A69" t="s">
        <v>403</v>
      </c>
      <c r="C69" t="s">
        <v>375</v>
      </c>
      <c r="D69" t="s">
        <v>384</v>
      </c>
      <c r="E69">
        <v>2</v>
      </c>
      <c r="F69" t="s">
        <v>377</v>
      </c>
      <c r="G69" t="s">
        <v>378</v>
      </c>
      <c r="H69">
        <v>6</v>
      </c>
      <c r="I69">
        <v>-20</v>
      </c>
      <c r="J69">
        <v>10500</v>
      </c>
      <c r="K69">
        <v>12400</v>
      </c>
      <c r="L69">
        <v>1550</v>
      </c>
      <c r="M69" t="s">
        <v>378</v>
      </c>
      <c r="N69">
        <v>1.6</v>
      </c>
      <c r="O69" t="s">
        <v>378</v>
      </c>
      <c r="P69">
        <v>6.3</v>
      </c>
      <c r="Q69">
        <v>750</v>
      </c>
      <c r="R69" s="4" t="s">
        <v>60</v>
      </c>
      <c r="S69" s="4" t="s">
        <v>121</v>
      </c>
      <c r="T69">
        <v>15</v>
      </c>
      <c r="U69">
        <v>20</v>
      </c>
      <c r="V69" t="s">
        <v>59</v>
      </c>
      <c r="W69" t="s">
        <v>59</v>
      </c>
      <c r="X69">
        <v>62</v>
      </c>
    </row>
    <row r="70" spans="1:24" x14ac:dyDescent="0.3">
      <c r="A70" t="s">
        <v>404</v>
      </c>
      <c r="C70" t="s">
        <v>375</v>
      </c>
      <c r="D70" t="s">
        <v>384</v>
      </c>
      <c r="E70">
        <v>3</v>
      </c>
      <c r="F70" t="s">
        <v>377</v>
      </c>
      <c r="G70" t="s">
        <v>378</v>
      </c>
      <c r="H70">
        <v>6</v>
      </c>
      <c r="I70">
        <v>-20</v>
      </c>
      <c r="J70">
        <v>12100</v>
      </c>
      <c r="K70">
        <v>14200</v>
      </c>
      <c r="L70">
        <v>2355</v>
      </c>
      <c r="M70" t="s">
        <v>378</v>
      </c>
      <c r="N70">
        <v>2.4000000000000004</v>
      </c>
      <c r="O70" t="s">
        <v>378</v>
      </c>
      <c r="P70">
        <v>9.3000000000000007</v>
      </c>
      <c r="Q70">
        <v>1100</v>
      </c>
      <c r="R70" s="4" t="s">
        <v>60</v>
      </c>
      <c r="S70" s="4" t="s">
        <v>176</v>
      </c>
      <c r="T70">
        <v>15</v>
      </c>
      <c r="U70">
        <v>20</v>
      </c>
      <c r="V70" t="s">
        <v>59</v>
      </c>
      <c r="W70" t="s">
        <v>59</v>
      </c>
      <c r="X70">
        <v>78</v>
      </c>
    </row>
    <row r="71" spans="1:24" x14ac:dyDescent="0.3">
      <c r="A71" t="s">
        <v>405</v>
      </c>
      <c r="C71" t="s">
        <v>375</v>
      </c>
      <c r="D71" t="s">
        <v>384</v>
      </c>
      <c r="E71">
        <v>3</v>
      </c>
      <c r="F71" t="s">
        <v>377</v>
      </c>
      <c r="G71" t="s">
        <v>378</v>
      </c>
      <c r="H71">
        <v>6</v>
      </c>
      <c r="I71">
        <v>-20</v>
      </c>
      <c r="J71">
        <v>14200</v>
      </c>
      <c r="K71">
        <v>16600</v>
      </c>
      <c r="L71">
        <v>2325</v>
      </c>
      <c r="M71" t="s">
        <v>378</v>
      </c>
      <c r="N71">
        <v>2.4000000000000004</v>
      </c>
      <c r="O71" t="s">
        <v>378</v>
      </c>
      <c r="P71">
        <v>9.3000000000000007</v>
      </c>
      <c r="Q71">
        <v>1100</v>
      </c>
      <c r="R71" s="4" t="s">
        <v>60</v>
      </c>
      <c r="S71" s="4" t="s">
        <v>176</v>
      </c>
      <c r="T71">
        <v>15</v>
      </c>
      <c r="U71">
        <v>20</v>
      </c>
      <c r="V71" t="s">
        <v>59</v>
      </c>
      <c r="W71" t="s">
        <v>59</v>
      </c>
      <c r="X71">
        <v>85</v>
      </c>
    </row>
    <row r="72" spans="1:24" x14ac:dyDescent="0.3">
      <c r="A72" t="s">
        <v>406</v>
      </c>
      <c r="C72" t="s">
        <v>375</v>
      </c>
      <c r="D72" t="s">
        <v>384</v>
      </c>
      <c r="E72">
        <v>4</v>
      </c>
      <c r="F72" t="s">
        <v>377</v>
      </c>
      <c r="G72" t="s">
        <v>378</v>
      </c>
      <c r="H72">
        <v>6</v>
      </c>
      <c r="I72">
        <v>-20</v>
      </c>
      <c r="J72">
        <v>16200</v>
      </c>
      <c r="K72">
        <v>18700</v>
      </c>
      <c r="L72">
        <v>3140</v>
      </c>
      <c r="M72" t="s">
        <v>378</v>
      </c>
      <c r="N72">
        <v>3.2</v>
      </c>
      <c r="O72" t="s">
        <v>378</v>
      </c>
      <c r="P72">
        <v>12.3</v>
      </c>
      <c r="Q72">
        <v>1475</v>
      </c>
      <c r="R72" s="4" t="s">
        <v>60</v>
      </c>
      <c r="S72" s="4" t="s">
        <v>176</v>
      </c>
      <c r="T72">
        <v>15</v>
      </c>
      <c r="U72">
        <v>20</v>
      </c>
      <c r="V72" t="s">
        <v>59</v>
      </c>
      <c r="W72" t="s">
        <v>59</v>
      </c>
      <c r="X72">
        <v>124</v>
      </c>
    </row>
    <row r="73" spans="1:24" x14ac:dyDescent="0.3">
      <c r="A73" t="s">
        <v>407</v>
      </c>
      <c r="C73" t="s">
        <v>375</v>
      </c>
      <c r="D73" t="s">
        <v>384</v>
      </c>
      <c r="E73">
        <v>4</v>
      </c>
      <c r="F73" t="s">
        <v>377</v>
      </c>
      <c r="G73" t="s">
        <v>378</v>
      </c>
      <c r="H73">
        <v>6</v>
      </c>
      <c r="I73">
        <v>-20</v>
      </c>
      <c r="J73">
        <v>18200</v>
      </c>
      <c r="K73">
        <v>21000</v>
      </c>
      <c r="L73">
        <v>3100</v>
      </c>
      <c r="M73" t="s">
        <v>378</v>
      </c>
      <c r="N73">
        <v>3.2</v>
      </c>
      <c r="O73" t="s">
        <v>378</v>
      </c>
      <c r="P73">
        <v>12.3</v>
      </c>
      <c r="Q73">
        <v>1475</v>
      </c>
      <c r="R73" s="4" t="s">
        <v>60</v>
      </c>
      <c r="S73" s="4" t="s">
        <v>176</v>
      </c>
      <c r="T73">
        <v>15</v>
      </c>
      <c r="U73">
        <v>20</v>
      </c>
      <c r="V73" t="s">
        <v>59</v>
      </c>
      <c r="W73" t="s">
        <v>59</v>
      </c>
      <c r="X73">
        <v>147</v>
      </c>
    </row>
    <row r="74" spans="1:24" x14ac:dyDescent="0.3">
      <c r="A74" t="s">
        <v>408</v>
      </c>
      <c r="C74" t="s">
        <v>375</v>
      </c>
      <c r="D74" t="s">
        <v>384</v>
      </c>
      <c r="E74">
        <v>5</v>
      </c>
      <c r="F74" t="s">
        <v>377</v>
      </c>
      <c r="G74" t="s">
        <v>378</v>
      </c>
      <c r="H74">
        <v>6</v>
      </c>
      <c r="I74">
        <v>-20</v>
      </c>
      <c r="J74">
        <v>20000</v>
      </c>
      <c r="K74">
        <v>22800</v>
      </c>
      <c r="L74">
        <v>3925</v>
      </c>
      <c r="M74" t="s">
        <v>378</v>
      </c>
      <c r="N74">
        <v>4</v>
      </c>
      <c r="O74" t="s">
        <v>378</v>
      </c>
      <c r="P74">
        <v>15.4</v>
      </c>
      <c r="Q74">
        <v>1850</v>
      </c>
      <c r="R74" s="4" t="s">
        <v>60</v>
      </c>
      <c r="S74" s="4" t="s">
        <v>176</v>
      </c>
      <c r="T74">
        <v>15</v>
      </c>
      <c r="U74">
        <v>20</v>
      </c>
      <c r="V74" t="s">
        <v>59</v>
      </c>
      <c r="W74" t="s">
        <v>59</v>
      </c>
      <c r="X74">
        <v>195</v>
      </c>
    </row>
    <row r="75" spans="1:24" x14ac:dyDescent="0.3">
      <c r="A75" t="s">
        <v>409</v>
      </c>
      <c r="C75" t="s">
        <v>375</v>
      </c>
      <c r="D75" t="s">
        <v>384</v>
      </c>
      <c r="E75">
        <v>6</v>
      </c>
      <c r="F75" t="s">
        <v>377</v>
      </c>
      <c r="G75" t="s">
        <v>378</v>
      </c>
      <c r="H75">
        <v>6</v>
      </c>
      <c r="I75">
        <v>-20</v>
      </c>
      <c r="J75">
        <v>24400</v>
      </c>
      <c r="K75">
        <v>27900</v>
      </c>
      <c r="L75">
        <v>4710</v>
      </c>
      <c r="M75" t="s">
        <v>378</v>
      </c>
      <c r="N75">
        <v>4.8000000000000007</v>
      </c>
      <c r="O75" t="s">
        <v>378</v>
      </c>
      <c r="P75">
        <v>18.5</v>
      </c>
      <c r="Q75">
        <v>2225</v>
      </c>
      <c r="R75" s="4" t="s">
        <v>60</v>
      </c>
      <c r="S75" s="4" t="s">
        <v>176</v>
      </c>
      <c r="T75">
        <v>15</v>
      </c>
      <c r="U75">
        <v>20</v>
      </c>
      <c r="V75" t="s">
        <v>59</v>
      </c>
      <c r="W75" t="s">
        <v>59</v>
      </c>
      <c r="X75">
        <v>238</v>
      </c>
    </row>
    <row r="76" spans="1:24" x14ac:dyDescent="0.3">
      <c r="A76" t="s">
        <v>410</v>
      </c>
      <c r="C76" t="s">
        <v>375</v>
      </c>
      <c r="D76" t="s">
        <v>384</v>
      </c>
      <c r="E76">
        <v>6</v>
      </c>
      <c r="F76" t="s">
        <v>377</v>
      </c>
      <c r="G76" t="s">
        <v>378</v>
      </c>
      <c r="H76">
        <v>6</v>
      </c>
      <c r="I76">
        <v>-20</v>
      </c>
      <c r="J76">
        <v>28100</v>
      </c>
      <c r="K76">
        <v>33000</v>
      </c>
      <c r="L76">
        <v>4650</v>
      </c>
      <c r="M76" t="s">
        <v>378</v>
      </c>
      <c r="N76">
        <v>4.8000000000000007</v>
      </c>
      <c r="O76" t="s">
        <v>378</v>
      </c>
      <c r="P76">
        <v>18.5</v>
      </c>
      <c r="Q76">
        <v>2225</v>
      </c>
      <c r="R76" s="4" t="s">
        <v>60</v>
      </c>
      <c r="S76" s="4" t="s">
        <v>176</v>
      </c>
      <c r="T76">
        <v>15</v>
      </c>
      <c r="U76">
        <v>20</v>
      </c>
      <c r="V76" t="s">
        <v>59</v>
      </c>
      <c r="W76" t="s">
        <v>59</v>
      </c>
      <c r="X76">
        <v>262</v>
      </c>
    </row>
    <row r="77" spans="1:24" x14ac:dyDescent="0.3">
      <c r="A77" t="s">
        <v>438</v>
      </c>
      <c r="C77" t="s">
        <v>375</v>
      </c>
      <c r="D77" t="s">
        <v>384</v>
      </c>
      <c r="E77">
        <v>1</v>
      </c>
      <c r="F77" t="s">
        <v>381</v>
      </c>
      <c r="G77" t="s">
        <v>378</v>
      </c>
      <c r="H77">
        <v>4</v>
      </c>
      <c r="I77">
        <v>-20</v>
      </c>
      <c r="J77">
        <v>2700</v>
      </c>
      <c r="K77">
        <v>3100</v>
      </c>
      <c r="L77">
        <v>800</v>
      </c>
      <c r="M77" t="s">
        <v>378</v>
      </c>
      <c r="N77">
        <v>0.8</v>
      </c>
      <c r="O77" t="s">
        <v>378</v>
      </c>
      <c r="P77">
        <v>3.1</v>
      </c>
      <c r="Q77">
        <v>375</v>
      </c>
      <c r="R77" s="4" t="s">
        <v>60</v>
      </c>
      <c r="S77" s="4" t="s">
        <v>61</v>
      </c>
      <c r="T77">
        <v>15</v>
      </c>
      <c r="U77">
        <v>20</v>
      </c>
      <c r="V77" t="s">
        <v>59</v>
      </c>
      <c r="W77" t="s">
        <v>59</v>
      </c>
      <c r="X77">
        <v>40</v>
      </c>
    </row>
    <row r="78" spans="1:24" x14ac:dyDescent="0.3">
      <c r="A78" t="s">
        <v>439</v>
      </c>
      <c r="C78" t="s">
        <v>375</v>
      </c>
      <c r="D78" t="s">
        <v>384</v>
      </c>
      <c r="E78">
        <v>1</v>
      </c>
      <c r="F78" t="s">
        <v>381</v>
      </c>
      <c r="G78" t="s">
        <v>378</v>
      </c>
      <c r="H78">
        <v>4</v>
      </c>
      <c r="I78">
        <v>-20</v>
      </c>
      <c r="J78">
        <v>3200</v>
      </c>
      <c r="K78">
        <v>3800</v>
      </c>
      <c r="L78">
        <v>785</v>
      </c>
      <c r="M78" t="s">
        <v>378</v>
      </c>
      <c r="N78">
        <v>0.8</v>
      </c>
      <c r="O78" t="s">
        <v>378</v>
      </c>
      <c r="P78">
        <v>3.1</v>
      </c>
      <c r="Q78">
        <v>375</v>
      </c>
      <c r="R78" s="4" t="s">
        <v>60</v>
      </c>
      <c r="S78" s="4" t="s">
        <v>61</v>
      </c>
      <c r="T78">
        <v>15</v>
      </c>
      <c r="U78">
        <v>20</v>
      </c>
      <c r="V78" t="s">
        <v>59</v>
      </c>
      <c r="W78" t="s">
        <v>59</v>
      </c>
      <c r="X78">
        <v>42</v>
      </c>
    </row>
    <row r="79" spans="1:24" x14ac:dyDescent="0.3">
      <c r="A79" t="s">
        <v>440</v>
      </c>
      <c r="C79" t="s">
        <v>375</v>
      </c>
      <c r="D79" t="s">
        <v>384</v>
      </c>
      <c r="E79">
        <v>1</v>
      </c>
      <c r="F79" t="s">
        <v>381</v>
      </c>
      <c r="G79" t="s">
        <v>378</v>
      </c>
      <c r="H79">
        <v>4</v>
      </c>
      <c r="I79">
        <v>-20</v>
      </c>
      <c r="J79">
        <v>3800</v>
      </c>
      <c r="K79">
        <v>4400</v>
      </c>
      <c r="L79">
        <v>775</v>
      </c>
      <c r="M79" t="s">
        <v>378</v>
      </c>
      <c r="N79">
        <v>0.8</v>
      </c>
      <c r="O79" t="s">
        <v>378</v>
      </c>
      <c r="P79">
        <v>3.1</v>
      </c>
      <c r="Q79">
        <v>375</v>
      </c>
      <c r="R79" s="4" t="s">
        <v>60</v>
      </c>
      <c r="S79" s="4" t="s">
        <v>61</v>
      </c>
      <c r="T79">
        <v>15</v>
      </c>
      <c r="U79">
        <v>20</v>
      </c>
      <c r="V79" t="s">
        <v>59</v>
      </c>
      <c r="W79" t="s">
        <v>59</v>
      </c>
      <c r="X79">
        <v>46</v>
      </c>
    </row>
    <row r="80" spans="1:24" x14ac:dyDescent="0.3">
      <c r="A80" t="s">
        <v>441</v>
      </c>
      <c r="C80" t="s">
        <v>375</v>
      </c>
      <c r="D80" t="s">
        <v>384</v>
      </c>
      <c r="E80">
        <v>2</v>
      </c>
      <c r="F80" t="s">
        <v>381</v>
      </c>
      <c r="G80" t="s">
        <v>378</v>
      </c>
      <c r="H80">
        <v>4</v>
      </c>
      <c r="I80">
        <v>-20</v>
      </c>
      <c r="J80">
        <v>5100</v>
      </c>
      <c r="K80">
        <v>5900</v>
      </c>
      <c r="L80">
        <v>1600</v>
      </c>
      <c r="M80" t="s">
        <v>378</v>
      </c>
      <c r="N80">
        <v>1.6</v>
      </c>
      <c r="O80" t="s">
        <v>378</v>
      </c>
      <c r="P80">
        <v>6.3</v>
      </c>
      <c r="Q80">
        <v>750</v>
      </c>
      <c r="R80" s="4" t="s">
        <v>60</v>
      </c>
      <c r="S80" s="4" t="s">
        <v>121</v>
      </c>
      <c r="T80">
        <v>15</v>
      </c>
      <c r="U80">
        <v>20</v>
      </c>
      <c r="V80" t="s">
        <v>59</v>
      </c>
      <c r="W80" t="s">
        <v>59</v>
      </c>
      <c r="X80">
        <v>50</v>
      </c>
    </row>
    <row r="81" spans="1:24" x14ac:dyDescent="0.3">
      <c r="A81" t="s">
        <v>442</v>
      </c>
      <c r="C81" t="s">
        <v>375</v>
      </c>
      <c r="D81" t="s">
        <v>384</v>
      </c>
      <c r="E81">
        <v>2</v>
      </c>
      <c r="F81" t="s">
        <v>381</v>
      </c>
      <c r="G81" t="s">
        <v>378</v>
      </c>
      <c r="H81">
        <v>4</v>
      </c>
      <c r="I81">
        <v>-20</v>
      </c>
      <c r="J81">
        <v>6400</v>
      </c>
      <c r="K81">
        <v>7300</v>
      </c>
      <c r="L81">
        <v>1570</v>
      </c>
      <c r="M81" t="s">
        <v>378</v>
      </c>
      <c r="N81">
        <v>1.6</v>
      </c>
      <c r="O81" t="s">
        <v>378</v>
      </c>
      <c r="P81">
        <v>6.3</v>
      </c>
      <c r="Q81">
        <v>750</v>
      </c>
      <c r="R81" s="4" t="s">
        <v>60</v>
      </c>
      <c r="S81" s="4" t="s">
        <v>121</v>
      </c>
      <c r="T81">
        <v>15</v>
      </c>
      <c r="U81">
        <v>20</v>
      </c>
      <c r="V81" t="s">
        <v>59</v>
      </c>
      <c r="W81" t="s">
        <v>59</v>
      </c>
      <c r="X81">
        <v>52</v>
      </c>
    </row>
    <row r="82" spans="1:24" x14ac:dyDescent="0.3">
      <c r="A82" t="s">
        <v>443</v>
      </c>
      <c r="C82" t="s">
        <v>375</v>
      </c>
      <c r="D82" t="s">
        <v>384</v>
      </c>
      <c r="E82">
        <v>2</v>
      </c>
      <c r="F82" t="s">
        <v>381</v>
      </c>
      <c r="G82" t="s">
        <v>378</v>
      </c>
      <c r="H82">
        <v>4</v>
      </c>
      <c r="I82">
        <v>-20</v>
      </c>
      <c r="J82">
        <v>8000</v>
      </c>
      <c r="K82">
        <v>9500</v>
      </c>
      <c r="L82">
        <v>1550</v>
      </c>
      <c r="M82" t="s">
        <v>378</v>
      </c>
      <c r="N82">
        <v>1.6</v>
      </c>
      <c r="O82" t="s">
        <v>378</v>
      </c>
      <c r="P82">
        <v>6.3</v>
      </c>
      <c r="Q82">
        <v>750</v>
      </c>
      <c r="R82" s="4" t="s">
        <v>60</v>
      </c>
      <c r="S82" s="4" t="s">
        <v>121</v>
      </c>
      <c r="T82">
        <v>15</v>
      </c>
      <c r="U82">
        <v>20</v>
      </c>
      <c r="V82" t="s">
        <v>59</v>
      </c>
      <c r="W82" t="s">
        <v>59</v>
      </c>
      <c r="X82">
        <v>55</v>
      </c>
    </row>
    <row r="83" spans="1:24" x14ac:dyDescent="0.3">
      <c r="A83" t="s">
        <v>444</v>
      </c>
      <c r="C83" t="s">
        <v>375</v>
      </c>
      <c r="D83" t="s">
        <v>384</v>
      </c>
      <c r="E83">
        <v>3</v>
      </c>
      <c r="F83" t="s">
        <v>381</v>
      </c>
      <c r="G83" t="s">
        <v>378</v>
      </c>
      <c r="H83">
        <v>4</v>
      </c>
      <c r="I83">
        <v>-20</v>
      </c>
      <c r="J83">
        <v>9400</v>
      </c>
      <c r="K83">
        <v>10900</v>
      </c>
      <c r="L83">
        <v>1570</v>
      </c>
      <c r="M83" t="s">
        <v>378</v>
      </c>
      <c r="N83">
        <v>2.4000000000000004</v>
      </c>
      <c r="O83" t="s">
        <v>378</v>
      </c>
      <c r="P83">
        <v>9.3000000000000007</v>
      </c>
      <c r="Q83">
        <v>1100</v>
      </c>
      <c r="R83" s="4" t="s">
        <v>60</v>
      </c>
      <c r="S83" s="4" t="s">
        <v>176</v>
      </c>
      <c r="T83">
        <v>15</v>
      </c>
      <c r="U83">
        <v>20</v>
      </c>
      <c r="V83" t="s">
        <v>59</v>
      </c>
      <c r="W83" t="s">
        <v>59</v>
      </c>
      <c r="X83">
        <v>79</v>
      </c>
    </row>
    <row r="84" spans="1:24" x14ac:dyDescent="0.3">
      <c r="A84" t="s">
        <v>445</v>
      </c>
      <c r="C84" t="s">
        <v>375</v>
      </c>
      <c r="D84" t="s">
        <v>384</v>
      </c>
      <c r="E84">
        <v>3</v>
      </c>
      <c r="F84" t="s">
        <v>381</v>
      </c>
      <c r="G84" t="s">
        <v>378</v>
      </c>
      <c r="H84">
        <v>4</v>
      </c>
      <c r="I84">
        <v>-20</v>
      </c>
      <c r="J84">
        <v>11000</v>
      </c>
      <c r="K84">
        <v>12800</v>
      </c>
      <c r="L84">
        <v>2325</v>
      </c>
      <c r="M84" t="s">
        <v>378</v>
      </c>
      <c r="N84">
        <v>2.4000000000000004</v>
      </c>
      <c r="O84" t="s">
        <v>378</v>
      </c>
      <c r="P84">
        <v>9.3000000000000007</v>
      </c>
      <c r="Q84">
        <v>1100</v>
      </c>
      <c r="R84" s="4" t="s">
        <v>60</v>
      </c>
      <c r="S84" s="4" t="s">
        <v>176</v>
      </c>
      <c r="T84">
        <v>15</v>
      </c>
      <c r="U84">
        <v>20</v>
      </c>
      <c r="V84" t="s">
        <v>59</v>
      </c>
      <c r="W84" t="s">
        <v>59</v>
      </c>
      <c r="X84">
        <v>84</v>
      </c>
    </row>
    <row r="85" spans="1:24" x14ac:dyDescent="0.3">
      <c r="A85" t="s">
        <v>446</v>
      </c>
      <c r="C85" t="s">
        <v>375</v>
      </c>
      <c r="D85" t="s">
        <v>384</v>
      </c>
      <c r="E85">
        <v>4</v>
      </c>
      <c r="F85" t="s">
        <v>381</v>
      </c>
      <c r="G85" t="s">
        <v>378</v>
      </c>
      <c r="H85">
        <v>4</v>
      </c>
      <c r="I85">
        <v>-20</v>
      </c>
      <c r="J85">
        <v>12500</v>
      </c>
      <c r="K85">
        <v>14400</v>
      </c>
      <c r="L85">
        <v>3140</v>
      </c>
      <c r="M85" t="s">
        <v>378</v>
      </c>
      <c r="N85">
        <v>3.2</v>
      </c>
      <c r="O85" t="s">
        <v>378</v>
      </c>
      <c r="P85">
        <v>12.3</v>
      </c>
      <c r="Q85">
        <v>1475</v>
      </c>
      <c r="R85" s="4" t="s">
        <v>60</v>
      </c>
      <c r="S85" s="4" t="s">
        <v>176</v>
      </c>
      <c r="T85">
        <v>15</v>
      </c>
      <c r="U85">
        <v>20</v>
      </c>
      <c r="V85" t="s">
        <v>59</v>
      </c>
      <c r="W85" t="s">
        <v>59</v>
      </c>
      <c r="X85">
        <v>124</v>
      </c>
    </row>
    <row r="86" spans="1:24" x14ac:dyDescent="0.3">
      <c r="A86" t="s">
        <v>447</v>
      </c>
      <c r="C86" t="s">
        <v>375</v>
      </c>
      <c r="D86" t="s">
        <v>384</v>
      </c>
      <c r="E86">
        <v>4</v>
      </c>
      <c r="F86" t="s">
        <v>381</v>
      </c>
      <c r="G86" t="s">
        <v>378</v>
      </c>
      <c r="H86">
        <v>4</v>
      </c>
      <c r="I86">
        <v>-20</v>
      </c>
      <c r="J86">
        <v>14100</v>
      </c>
      <c r="K86">
        <v>16300</v>
      </c>
      <c r="L86">
        <v>3100</v>
      </c>
      <c r="M86" t="s">
        <v>378</v>
      </c>
      <c r="N86">
        <v>3.2</v>
      </c>
      <c r="O86" t="s">
        <v>378</v>
      </c>
      <c r="P86">
        <v>12.3</v>
      </c>
      <c r="Q86">
        <v>1475</v>
      </c>
      <c r="R86" s="4" t="s">
        <v>60</v>
      </c>
      <c r="S86" s="4" t="s">
        <v>176</v>
      </c>
      <c r="T86">
        <v>15</v>
      </c>
      <c r="U86">
        <v>20</v>
      </c>
      <c r="V86" t="s">
        <v>59</v>
      </c>
      <c r="W86" t="s">
        <v>59</v>
      </c>
      <c r="X86">
        <v>144</v>
      </c>
    </row>
    <row r="87" spans="1:24" x14ac:dyDescent="0.3">
      <c r="A87" t="s">
        <v>448</v>
      </c>
      <c r="C87" t="s">
        <v>375</v>
      </c>
      <c r="D87" t="s">
        <v>384</v>
      </c>
      <c r="E87">
        <v>5</v>
      </c>
      <c r="F87" t="s">
        <v>381</v>
      </c>
      <c r="G87" t="s">
        <v>378</v>
      </c>
      <c r="H87">
        <v>4</v>
      </c>
      <c r="I87">
        <v>-20</v>
      </c>
      <c r="J87">
        <v>15500</v>
      </c>
      <c r="K87">
        <v>17700</v>
      </c>
      <c r="L87">
        <v>3925</v>
      </c>
      <c r="M87" t="s">
        <v>378</v>
      </c>
      <c r="N87">
        <v>4</v>
      </c>
      <c r="O87" t="s">
        <v>378</v>
      </c>
      <c r="P87">
        <v>15.4</v>
      </c>
      <c r="Q87">
        <v>1850</v>
      </c>
      <c r="R87" s="4" t="s">
        <v>60</v>
      </c>
      <c r="S87" s="4" t="s">
        <v>176</v>
      </c>
      <c r="T87">
        <v>15</v>
      </c>
      <c r="U87">
        <v>20</v>
      </c>
      <c r="V87" t="s">
        <v>59</v>
      </c>
      <c r="W87" t="s">
        <v>59</v>
      </c>
      <c r="X87">
        <v>191</v>
      </c>
    </row>
    <row r="88" spans="1:24" x14ac:dyDescent="0.3">
      <c r="A88" t="s">
        <v>449</v>
      </c>
      <c r="C88" t="s">
        <v>375</v>
      </c>
      <c r="D88" t="s">
        <v>384</v>
      </c>
      <c r="E88">
        <v>6</v>
      </c>
      <c r="F88" t="s">
        <v>381</v>
      </c>
      <c r="G88" t="s">
        <v>378</v>
      </c>
      <c r="H88">
        <v>4</v>
      </c>
      <c r="I88">
        <v>-20</v>
      </c>
      <c r="J88">
        <v>19500</v>
      </c>
      <c r="K88">
        <v>22500</v>
      </c>
      <c r="L88">
        <v>3140</v>
      </c>
      <c r="M88" t="s">
        <v>378</v>
      </c>
      <c r="N88">
        <v>4.8000000000000007</v>
      </c>
      <c r="O88" t="s">
        <v>378</v>
      </c>
      <c r="P88">
        <v>18.5</v>
      </c>
      <c r="Q88">
        <v>2225</v>
      </c>
      <c r="R88" s="4" t="s">
        <v>60</v>
      </c>
      <c r="S88" s="4" t="s">
        <v>176</v>
      </c>
      <c r="T88">
        <v>15</v>
      </c>
      <c r="U88">
        <v>20</v>
      </c>
      <c r="V88" t="s">
        <v>59</v>
      </c>
      <c r="W88" t="s">
        <v>59</v>
      </c>
      <c r="X88">
        <v>257</v>
      </c>
    </row>
    <row r="89" spans="1:24" x14ac:dyDescent="0.3">
      <c r="A89" t="s">
        <v>450</v>
      </c>
      <c r="C89" t="s">
        <v>375</v>
      </c>
      <c r="D89" t="s">
        <v>384</v>
      </c>
      <c r="E89">
        <v>6</v>
      </c>
      <c r="F89" t="s">
        <v>381</v>
      </c>
      <c r="G89" t="s">
        <v>378</v>
      </c>
      <c r="H89">
        <v>4</v>
      </c>
      <c r="I89">
        <v>-20</v>
      </c>
      <c r="J89">
        <v>23000</v>
      </c>
      <c r="K89">
        <v>27000</v>
      </c>
      <c r="L89">
        <v>4650</v>
      </c>
      <c r="M89" t="s">
        <v>378</v>
      </c>
      <c r="N89">
        <v>4.8000000000000007</v>
      </c>
      <c r="O89" t="s">
        <v>378</v>
      </c>
      <c r="P89">
        <v>18.5</v>
      </c>
      <c r="Q89">
        <v>2225</v>
      </c>
      <c r="R89" s="4" t="s">
        <v>60</v>
      </c>
      <c r="S89" s="4" t="s">
        <v>176</v>
      </c>
      <c r="T89">
        <v>15</v>
      </c>
      <c r="U89">
        <v>20</v>
      </c>
      <c r="V89" t="s">
        <v>59</v>
      </c>
      <c r="W89" t="s">
        <v>59</v>
      </c>
      <c r="X89">
        <v>262</v>
      </c>
    </row>
    <row r="90" spans="1:24" x14ac:dyDescent="0.3">
      <c r="A90" t="s">
        <v>451</v>
      </c>
      <c r="C90" t="s">
        <v>375</v>
      </c>
      <c r="D90" t="s">
        <v>384</v>
      </c>
      <c r="E90">
        <v>1</v>
      </c>
      <c r="F90" t="s">
        <v>381</v>
      </c>
      <c r="G90" t="s">
        <v>378</v>
      </c>
      <c r="H90">
        <v>6</v>
      </c>
      <c r="I90">
        <v>-20</v>
      </c>
      <c r="J90">
        <v>3500</v>
      </c>
      <c r="K90">
        <v>4000</v>
      </c>
      <c r="L90">
        <v>800</v>
      </c>
      <c r="M90" t="s">
        <v>378</v>
      </c>
      <c r="N90">
        <v>0.8</v>
      </c>
      <c r="O90" t="s">
        <v>378</v>
      </c>
      <c r="P90">
        <v>3.1</v>
      </c>
      <c r="Q90">
        <v>375</v>
      </c>
      <c r="R90" s="4" t="s">
        <v>60</v>
      </c>
      <c r="S90" s="4" t="s">
        <v>61</v>
      </c>
      <c r="T90">
        <v>15</v>
      </c>
      <c r="U90">
        <v>20</v>
      </c>
      <c r="V90" t="s">
        <v>59</v>
      </c>
      <c r="W90" t="s">
        <v>59</v>
      </c>
      <c r="X90">
        <v>41</v>
      </c>
    </row>
    <row r="91" spans="1:24" x14ac:dyDescent="0.3">
      <c r="A91" t="s">
        <v>452</v>
      </c>
      <c r="C91" t="s">
        <v>375</v>
      </c>
      <c r="D91" t="s">
        <v>384</v>
      </c>
      <c r="E91">
        <v>1</v>
      </c>
      <c r="F91" t="s">
        <v>381</v>
      </c>
      <c r="G91" t="s">
        <v>378</v>
      </c>
      <c r="H91">
        <v>6</v>
      </c>
      <c r="I91">
        <v>-20</v>
      </c>
      <c r="J91">
        <v>4200</v>
      </c>
      <c r="K91">
        <v>4900</v>
      </c>
      <c r="L91">
        <v>785</v>
      </c>
      <c r="M91" t="s">
        <v>378</v>
      </c>
      <c r="N91">
        <v>0.8</v>
      </c>
      <c r="O91" t="s">
        <v>378</v>
      </c>
      <c r="P91">
        <v>3.1</v>
      </c>
      <c r="Q91">
        <v>375</v>
      </c>
      <c r="R91" s="4" t="s">
        <v>60</v>
      </c>
      <c r="S91" s="4" t="s">
        <v>61</v>
      </c>
      <c r="T91">
        <v>15</v>
      </c>
      <c r="U91">
        <v>20</v>
      </c>
      <c r="V91" t="s">
        <v>59</v>
      </c>
      <c r="W91" t="s">
        <v>59</v>
      </c>
      <c r="X91">
        <v>44</v>
      </c>
    </row>
    <row r="92" spans="1:24" x14ac:dyDescent="0.3">
      <c r="A92" t="s">
        <v>453</v>
      </c>
      <c r="C92" t="s">
        <v>375</v>
      </c>
      <c r="D92" t="s">
        <v>384</v>
      </c>
      <c r="E92">
        <v>1</v>
      </c>
      <c r="F92" t="s">
        <v>381</v>
      </c>
      <c r="G92" t="s">
        <v>378</v>
      </c>
      <c r="H92">
        <v>6</v>
      </c>
      <c r="I92">
        <v>-20</v>
      </c>
      <c r="J92">
        <v>4900</v>
      </c>
      <c r="K92">
        <v>5600</v>
      </c>
      <c r="L92">
        <v>775</v>
      </c>
      <c r="M92" t="s">
        <v>378</v>
      </c>
      <c r="N92">
        <v>0.8</v>
      </c>
      <c r="O92" t="s">
        <v>378</v>
      </c>
      <c r="P92">
        <v>3.1</v>
      </c>
      <c r="Q92">
        <v>375</v>
      </c>
      <c r="R92" s="4" t="s">
        <v>60</v>
      </c>
      <c r="S92" s="4" t="s">
        <v>61</v>
      </c>
      <c r="T92">
        <v>15</v>
      </c>
      <c r="U92">
        <v>20</v>
      </c>
      <c r="V92" t="s">
        <v>59</v>
      </c>
      <c r="W92" t="s">
        <v>59</v>
      </c>
      <c r="X92">
        <v>47</v>
      </c>
    </row>
    <row r="93" spans="1:24" x14ac:dyDescent="0.3">
      <c r="A93" t="s">
        <v>454</v>
      </c>
      <c r="C93" t="s">
        <v>375</v>
      </c>
      <c r="D93" t="s">
        <v>384</v>
      </c>
      <c r="E93">
        <v>2</v>
      </c>
      <c r="F93" t="s">
        <v>381</v>
      </c>
      <c r="G93" t="s">
        <v>378</v>
      </c>
      <c r="H93">
        <v>6</v>
      </c>
      <c r="I93">
        <v>-20</v>
      </c>
      <c r="J93">
        <v>6600</v>
      </c>
      <c r="K93">
        <v>7800</v>
      </c>
      <c r="L93">
        <v>775</v>
      </c>
      <c r="M93" t="s">
        <v>378</v>
      </c>
      <c r="N93">
        <v>1.6</v>
      </c>
      <c r="O93" t="s">
        <v>378</v>
      </c>
      <c r="P93">
        <v>6.3</v>
      </c>
      <c r="Q93">
        <v>750</v>
      </c>
      <c r="R93" s="4" t="s">
        <v>60</v>
      </c>
      <c r="S93" s="4" t="s">
        <v>121</v>
      </c>
      <c r="T93">
        <v>15</v>
      </c>
      <c r="U93">
        <v>20</v>
      </c>
      <c r="V93" t="s">
        <v>59</v>
      </c>
      <c r="W93" t="s">
        <v>59</v>
      </c>
      <c r="X93">
        <v>52</v>
      </c>
    </row>
    <row r="94" spans="1:24" x14ac:dyDescent="0.3">
      <c r="A94" t="s">
        <v>455</v>
      </c>
      <c r="C94" t="s">
        <v>375</v>
      </c>
      <c r="D94" t="s">
        <v>384</v>
      </c>
      <c r="E94">
        <v>2</v>
      </c>
      <c r="F94" t="s">
        <v>381</v>
      </c>
      <c r="G94" t="s">
        <v>378</v>
      </c>
      <c r="H94">
        <v>6</v>
      </c>
      <c r="I94">
        <v>-20</v>
      </c>
      <c r="J94">
        <v>7700</v>
      </c>
      <c r="K94">
        <v>8800</v>
      </c>
      <c r="L94">
        <v>1570</v>
      </c>
      <c r="M94" t="s">
        <v>378</v>
      </c>
      <c r="N94">
        <v>1.6</v>
      </c>
      <c r="O94" t="s">
        <v>378</v>
      </c>
      <c r="P94">
        <v>6.3</v>
      </c>
      <c r="Q94">
        <v>750</v>
      </c>
      <c r="R94" s="4" t="s">
        <v>60</v>
      </c>
      <c r="S94" s="4" t="s">
        <v>121</v>
      </c>
      <c r="T94">
        <v>15</v>
      </c>
      <c r="U94">
        <v>20</v>
      </c>
      <c r="V94" t="s">
        <v>59</v>
      </c>
      <c r="W94" t="s">
        <v>59</v>
      </c>
      <c r="X94">
        <v>55</v>
      </c>
    </row>
    <row r="95" spans="1:24" x14ac:dyDescent="0.3">
      <c r="A95" t="s">
        <v>456</v>
      </c>
      <c r="C95" t="s">
        <v>375</v>
      </c>
      <c r="D95" t="s">
        <v>384</v>
      </c>
      <c r="E95">
        <v>2</v>
      </c>
      <c r="F95" t="s">
        <v>381</v>
      </c>
      <c r="G95" t="s">
        <v>378</v>
      </c>
      <c r="H95">
        <v>6</v>
      </c>
      <c r="I95">
        <v>-20</v>
      </c>
      <c r="J95">
        <v>9000</v>
      </c>
      <c r="K95">
        <v>10600</v>
      </c>
      <c r="L95">
        <v>1550</v>
      </c>
      <c r="M95" t="s">
        <v>378</v>
      </c>
      <c r="N95">
        <v>1.6</v>
      </c>
      <c r="O95" t="s">
        <v>378</v>
      </c>
      <c r="P95">
        <v>6.3</v>
      </c>
      <c r="Q95">
        <v>750</v>
      </c>
      <c r="R95" s="4" t="s">
        <v>60</v>
      </c>
      <c r="S95" s="4" t="s">
        <v>121</v>
      </c>
      <c r="T95">
        <v>15</v>
      </c>
      <c r="U95">
        <v>20</v>
      </c>
      <c r="V95" t="s">
        <v>59</v>
      </c>
      <c r="W95" t="s">
        <v>59</v>
      </c>
      <c r="X95">
        <v>58</v>
      </c>
    </row>
    <row r="96" spans="1:24" x14ac:dyDescent="0.3">
      <c r="A96" t="s">
        <v>457</v>
      </c>
      <c r="C96" t="s">
        <v>375</v>
      </c>
      <c r="D96" t="s">
        <v>384</v>
      </c>
      <c r="E96">
        <v>2</v>
      </c>
      <c r="F96" t="s">
        <v>381</v>
      </c>
      <c r="G96" t="s">
        <v>378</v>
      </c>
      <c r="H96">
        <v>6</v>
      </c>
      <c r="I96">
        <v>-20</v>
      </c>
      <c r="J96">
        <v>10500</v>
      </c>
      <c r="K96">
        <v>12400</v>
      </c>
      <c r="L96">
        <v>1550</v>
      </c>
      <c r="M96" t="s">
        <v>378</v>
      </c>
      <c r="N96">
        <v>1.6</v>
      </c>
      <c r="O96" t="s">
        <v>378</v>
      </c>
      <c r="P96">
        <v>6.3</v>
      </c>
      <c r="Q96">
        <v>750</v>
      </c>
      <c r="R96" s="4" t="s">
        <v>60</v>
      </c>
      <c r="S96" s="4" t="s">
        <v>121</v>
      </c>
      <c r="T96">
        <v>15</v>
      </c>
      <c r="U96">
        <v>20</v>
      </c>
      <c r="V96" t="s">
        <v>59</v>
      </c>
      <c r="W96" t="s">
        <v>59</v>
      </c>
      <c r="X96">
        <v>62</v>
      </c>
    </row>
    <row r="97" spans="1:24" x14ac:dyDescent="0.3">
      <c r="A97" t="s">
        <v>458</v>
      </c>
      <c r="C97" t="s">
        <v>375</v>
      </c>
      <c r="D97" t="s">
        <v>384</v>
      </c>
      <c r="E97">
        <v>3</v>
      </c>
      <c r="F97" t="s">
        <v>381</v>
      </c>
      <c r="G97" t="s">
        <v>378</v>
      </c>
      <c r="H97">
        <v>6</v>
      </c>
      <c r="I97">
        <v>-20</v>
      </c>
      <c r="J97">
        <v>12100</v>
      </c>
      <c r="K97">
        <v>14200</v>
      </c>
      <c r="L97">
        <v>2355</v>
      </c>
      <c r="M97" t="s">
        <v>378</v>
      </c>
      <c r="N97">
        <v>2.4000000000000004</v>
      </c>
      <c r="O97" t="s">
        <v>378</v>
      </c>
      <c r="P97">
        <v>9.3000000000000007</v>
      </c>
      <c r="Q97">
        <v>1100</v>
      </c>
      <c r="R97" s="4" t="s">
        <v>60</v>
      </c>
      <c r="S97" s="4" t="s">
        <v>176</v>
      </c>
      <c r="T97">
        <v>15</v>
      </c>
      <c r="U97">
        <v>20</v>
      </c>
      <c r="V97" t="s">
        <v>59</v>
      </c>
      <c r="W97" t="s">
        <v>59</v>
      </c>
      <c r="X97">
        <v>78</v>
      </c>
    </row>
    <row r="98" spans="1:24" x14ac:dyDescent="0.3">
      <c r="A98" t="s">
        <v>459</v>
      </c>
      <c r="C98" t="s">
        <v>375</v>
      </c>
      <c r="D98" t="s">
        <v>384</v>
      </c>
      <c r="E98">
        <v>3</v>
      </c>
      <c r="F98" t="s">
        <v>381</v>
      </c>
      <c r="G98" t="s">
        <v>378</v>
      </c>
      <c r="H98">
        <v>6</v>
      </c>
      <c r="I98">
        <v>-20</v>
      </c>
      <c r="J98">
        <v>14200</v>
      </c>
      <c r="K98">
        <v>16600</v>
      </c>
      <c r="L98">
        <v>2325</v>
      </c>
      <c r="M98" t="s">
        <v>378</v>
      </c>
      <c r="N98">
        <v>2.4000000000000004</v>
      </c>
      <c r="O98" t="s">
        <v>378</v>
      </c>
      <c r="P98">
        <v>9.3000000000000007</v>
      </c>
      <c r="Q98">
        <v>1100</v>
      </c>
      <c r="R98" s="4" t="s">
        <v>60</v>
      </c>
      <c r="S98" s="4" t="s">
        <v>176</v>
      </c>
      <c r="T98">
        <v>15</v>
      </c>
      <c r="U98">
        <v>20</v>
      </c>
      <c r="V98" t="s">
        <v>59</v>
      </c>
      <c r="W98" t="s">
        <v>59</v>
      </c>
      <c r="X98">
        <v>85</v>
      </c>
    </row>
    <row r="99" spans="1:24" x14ac:dyDescent="0.3">
      <c r="A99" t="s">
        <v>460</v>
      </c>
      <c r="C99" t="s">
        <v>375</v>
      </c>
      <c r="D99" t="s">
        <v>384</v>
      </c>
      <c r="E99">
        <v>4</v>
      </c>
      <c r="F99" t="s">
        <v>381</v>
      </c>
      <c r="G99" t="s">
        <v>378</v>
      </c>
      <c r="H99">
        <v>6</v>
      </c>
      <c r="I99">
        <v>-20</v>
      </c>
      <c r="J99">
        <v>16200</v>
      </c>
      <c r="K99">
        <v>18700</v>
      </c>
      <c r="L99">
        <v>3140</v>
      </c>
      <c r="M99" t="s">
        <v>378</v>
      </c>
      <c r="N99">
        <v>3.2</v>
      </c>
      <c r="O99" t="s">
        <v>378</v>
      </c>
      <c r="P99">
        <v>12.3</v>
      </c>
      <c r="Q99">
        <v>1475</v>
      </c>
      <c r="R99" s="4" t="s">
        <v>60</v>
      </c>
      <c r="S99" s="4" t="s">
        <v>176</v>
      </c>
      <c r="T99">
        <v>15</v>
      </c>
      <c r="U99">
        <v>20</v>
      </c>
      <c r="V99" t="s">
        <v>59</v>
      </c>
      <c r="W99" t="s">
        <v>59</v>
      </c>
      <c r="X99">
        <v>124</v>
      </c>
    </row>
    <row r="100" spans="1:24" x14ac:dyDescent="0.3">
      <c r="A100" t="s">
        <v>461</v>
      </c>
      <c r="C100" t="s">
        <v>375</v>
      </c>
      <c r="D100" t="s">
        <v>384</v>
      </c>
      <c r="E100">
        <v>4</v>
      </c>
      <c r="F100" t="s">
        <v>381</v>
      </c>
      <c r="G100" t="s">
        <v>378</v>
      </c>
      <c r="H100">
        <v>6</v>
      </c>
      <c r="I100">
        <v>-20</v>
      </c>
      <c r="J100">
        <v>18200</v>
      </c>
      <c r="K100">
        <v>21000</v>
      </c>
      <c r="L100">
        <v>3100</v>
      </c>
      <c r="M100" t="s">
        <v>378</v>
      </c>
      <c r="N100">
        <v>3.2</v>
      </c>
      <c r="O100" t="s">
        <v>378</v>
      </c>
      <c r="P100">
        <v>12.3</v>
      </c>
      <c r="Q100">
        <v>1475</v>
      </c>
      <c r="R100" s="4" t="s">
        <v>60</v>
      </c>
      <c r="S100" s="4" t="s">
        <v>176</v>
      </c>
      <c r="T100">
        <v>15</v>
      </c>
      <c r="U100">
        <v>20</v>
      </c>
      <c r="V100" t="s">
        <v>59</v>
      </c>
      <c r="W100" t="s">
        <v>59</v>
      </c>
      <c r="X100">
        <v>147</v>
      </c>
    </row>
    <row r="101" spans="1:24" x14ac:dyDescent="0.3">
      <c r="A101" t="s">
        <v>462</v>
      </c>
      <c r="C101" t="s">
        <v>375</v>
      </c>
      <c r="D101" t="s">
        <v>384</v>
      </c>
      <c r="E101">
        <v>5</v>
      </c>
      <c r="F101" t="s">
        <v>381</v>
      </c>
      <c r="G101" t="s">
        <v>378</v>
      </c>
      <c r="H101">
        <v>6</v>
      </c>
      <c r="I101">
        <v>-20</v>
      </c>
      <c r="J101">
        <v>20000</v>
      </c>
      <c r="K101">
        <v>22800</v>
      </c>
      <c r="L101">
        <v>3925</v>
      </c>
      <c r="M101" t="s">
        <v>378</v>
      </c>
      <c r="N101">
        <v>4</v>
      </c>
      <c r="O101" t="s">
        <v>378</v>
      </c>
      <c r="P101">
        <v>15.4</v>
      </c>
      <c r="Q101">
        <v>1850</v>
      </c>
      <c r="R101" s="4" t="s">
        <v>60</v>
      </c>
      <c r="S101" s="4" t="s">
        <v>176</v>
      </c>
      <c r="T101">
        <v>15</v>
      </c>
      <c r="U101">
        <v>20</v>
      </c>
      <c r="V101" t="s">
        <v>59</v>
      </c>
      <c r="W101" t="s">
        <v>59</v>
      </c>
      <c r="X101">
        <v>195</v>
      </c>
    </row>
    <row r="102" spans="1:24" x14ac:dyDescent="0.3">
      <c r="A102" t="s">
        <v>463</v>
      </c>
      <c r="C102" t="s">
        <v>375</v>
      </c>
      <c r="D102" t="s">
        <v>384</v>
      </c>
      <c r="E102">
        <v>6</v>
      </c>
      <c r="F102" t="s">
        <v>381</v>
      </c>
      <c r="G102" t="s">
        <v>378</v>
      </c>
      <c r="H102">
        <v>6</v>
      </c>
      <c r="I102">
        <v>-20</v>
      </c>
      <c r="J102">
        <v>24400</v>
      </c>
      <c r="K102">
        <v>27900</v>
      </c>
      <c r="L102">
        <v>4710</v>
      </c>
      <c r="M102" t="s">
        <v>378</v>
      </c>
      <c r="N102">
        <v>4.8000000000000007</v>
      </c>
      <c r="O102" t="s">
        <v>378</v>
      </c>
      <c r="P102">
        <v>18.5</v>
      </c>
      <c r="Q102">
        <v>2225</v>
      </c>
      <c r="R102" s="4" t="s">
        <v>60</v>
      </c>
      <c r="S102" s="4" t="s">
        <v>176</v>
      </c>
      <c r="T102">
        <v>15</v>
      </c>
      <c r="U102">
        <v>20</v>
      </c>
      <c r="V102" t="s">
        <v>59</v>
      </c>
      <c r="W102" t="s">
        <v>59</v>
      </c>
      <c r="X102">
        <v>238</v>
      </c>
    </row>
    <row r="103" spans="1:24" x14ac:dyDescent="0.3">
      <c r="A103" t="s">
        <v>464</v>
      </c>
      <c r="C103" t="s">
        <v>375</v>
      </c>
      <c r="D103" t="s">
        <v>384</v>
      </c>
      <c r="E103">
        <v>6</v>
      </c>
      <c r="F103" t="s">
        <v>381</v>
      </c>
      <c r="G103" t="s">
        <v>378</v>
      </c>
      <c r="H103">
        <v>6</v>
      </c>
      <c r="I103">
        <v>-20</v>
      </c>
      <c r="J103">
        <v>28100</v>
      </c>
      <c r="K103">
        <v>33000</v>
      </c>
      <c r="L103">
        <v>4650</v>
      </c>
      <c r="M103" t="s">
        <v>378</v>
      </c>
      <c r="N103">
        <v>4.8000000000000007</v>
      </c>
      <c r="O103" t="s">
        <v>378</v>
      </c>
      <c r="P103">
        <v>18.5</v>
      </c>
      <c r="Q103">
        <v>2225</v>
      </c>
      <c r="R103" s="4" t="s">
        <v>60</v>
      </c>
      <c r="S103" s="4" t="s">
        <v>176</v>
      </c>
      <c r="T103">
        <v>15</v>
      </c>
      <c r="U103">
        <v>20</v>
      </c>
      <c r="V103" t="s">
        <v>59</v>
      </c>
      <c r="W103" t="s">
        <v>59</v>
      </c>
      <c r="X103">
        <v>262</v>
      </c>
    </row>
    <row r="104" spans="1:24" x14ac:dyDescent="0.3">
      <c r="A104" t="s">
        <v>492</v>
      </c>
      <c r="C104" t="s">
        <v>375</v>
      </c>
      <c r="D104" t="s">
        <v>384</v>
      </c>
      <c r="E104">
        <v>1</v>
      </c>
      <c r="F104" t="s">
        <v>382</v>
      </c>
      <c r="G104" t="s">
        <v>378</v>
      </c>
      <c r="H104">
        <v>4</v>
      </c>
      <c r="I104">
        <v>-20</v>
      </c>
      <c r="J104">
        <v>2700</v>
      </c>
      <c r="K104">
        <v>3100</v>
      </c>
      <c r="L104">
        <v>800</v>
      </c>
      <c r="M104" t="s">
        <v>378</v>
      </c>
      <c r="N104">
        <v>0.8</v>
      </c>
      <c r="O104" t="s">
        <v>378</v>
      </c>
      <c r="P104">
        <v>3.1</v>
      </c>
      <c r="Q104">
        <v>375</v>
      </c>
      <c r="R104" s="4" t="s">
        <v>60</v>
      </c>
      <c r="S104" s="4" t="s">
        <v>61</v>
      </c>
      <c r="T104">
        <v>15</v>
      </c>
      <c r="U104">
        <v>20</v>
      </c>
      <c r="V104" t="s">
        <v>59</v>
      </c>
      <c r="W104" t="s">
        <v>59</v>
      </c>
      <c r="X104">
        <v>40</v>
      </c>
    </row>
    <row r="105" spans="1:24" x14ac:dyDescent="0.3">
      <c r="A105" t="s">
        <v>493</v>
      </c>
      <c r="C105" t="s">
        <v>375</v>
      </c>
      <c r="D105" t="s">
        <v>384</v>
      </c>
      <c r="E105">
        <v>1</v>
      </c>
      <c r="F105" t="s">
        <v>382</v>
      </c>
      <c r="G105" t="s">
        <v>378</v>
      </c>
      <c r="H105">
        <v>4</v>
      </c>
      <c r="I105">
        <v>-20</v>
      </c>
      <c r="J105">
        <v>3200</v>
      </c>
      <c r="K105">
        <v>3800</v>
      </c>
      <c r="L105">
        <v>785</v>
      </c>
      <c r="M105" t="s">
        <v>378</v>
      </c>
      <c r="N105">
        <v>0.8</v>
      </c>
      <c r="O105" t="s">
        <v>378</v>
      </c>
      <c r="P105">
        <v>3.1</v>
      </c>
      <c r="Q105">
        <v>375</v>
      </c>
      <c r="R105" s="4" t="s">
        <v>60</v>
      </c>
      <c r="S105" s="4" t="s">
        <v>61</v>
      </c>
      <c r="T105">
        <v>15</v>
      </c>
      <c r="U105">
        <v>20</v>
      </c>
      <c r="V105" t="s">
        <v>59</v>
      </c>
      <c r="W105" t="s">
        <v>59</v>
      </c>
      <c r="X105">
        <v>42</v>
      </c>
    </row>
    <row r="106" spans="1:24" x14ac:dyDescent="0.3">
      <c r="A106" t="s">
        <v>494</v>
      </c>
      <c r="C106" t="s">
        <v>375</v>
      </c>
      <c r="D106" t="s">
        <v>384</v>
      </c>
      <c r="E106">
        <v>1</v>
      </c>
      <c r="F106" t="s">
        <v>382</v>
      </c>
      <c r="G106" t="s">
        <v>378</v>
      </c>
      <c r="H106">
        <v>4</v>
      </c>
      <c r="I106">
        <v>-20</v>
      </c>
      <c r="J106">
        <v>3800</v>
      </c>
      <c r="K106">
        <v>4400</v>
      </c>
      <c r="L106">
        <v>775</v>
      </c>
      <c r="M106" t="s">
        <v>378</v>
      </c>
      <c r="N106">
        <v>0.8</v>
      </c>
      <c r="O106" t="s">
        <v>378</v>
      </c>
      <c r="P106">
        <v>3.1</v>
      </c>
      <c r="Q106">
        <v>375</v>
      </c>
      <c r="R106" s="4" t="s">
        <v>60</v>
      </c>
      <c r="S106" s="4" t="s">
        <v>61</v>
      </c>
      <c r="T106">
        <v>15</v>
      </c>
      <c r="U106">
        <v>20</v>
      </c>
      <c r="V106" t="s">
        <v>59</v>
      </c>
      <c r="W106" t="s">
        <v>59</v>
      </c>
      <c r="X106">
        <v>46</v>
      </c>
    </row>
    <row r="107" spans="1:24" x14ac:dyDescent="0.3">
      <c r="A107" t="s">
        <v>495</v>
      </c>
      <c r="C107" t="s">
        <v>375</v>
      </c>
      <c r="D107" t="s">
        <v>384</v>
      </c>
      <c r="E107">
        <v>2</v>
      </c>
      <c r="F107" t="s">
        <v>382</v>
      </c>
      <c r="G107" t="s">
        <v>378</v>
      </c>
      <c r="H107">
        <v>4</v>
      </c>
      <c r="I107">
        <v>-20</v>
      </c>
      <c r="J107">
        <v>5100</v>
      </c>
      <c r="K107">
        <v>5900</v>
      </c>
      <c r="L107">
        <v>1600</v>
      </c>
      <c r="M107" t="s">
        <v>378</v>
      </c>
      <c r="N107">
        <v>1.6</v>
      </c>
      <c r="O107" t="s">
        <v>378</v>
      </c>
      <c r="P107">
        <v>6.3</v>
      </c>
      <c r="Q107">
        <v>750</v>
      </c>
      <c r="R107" s="4" t="s">
        <v>60</v>
      </c>
      <c r="S107" s="4" t="s">
        <v>121</v>
      </c>
      <c r="T107">
        <v>15</v>
      </c>
      <c r="U107">
        <v>20</v>
      </c>
      <c r="V107" t="s">
        <v>59</v>
      </c>
      <c r="W107" t="s">
        <v>59</v>
      </c>
      <c r="X107">
        <v>50</v>
      </c>
    </row>
    <row r="108" spans="1:24" x14ac:dyDescent="0.3">
      <c r="A108" t="s">
        <v>496</v>
      </c>
      <c r="C108" t="s">
        <v>375</v>
      </c>
      <c r="D108" t="s">
        <v>384</v>
      </c>
      <c r="E108">
        <v>2</v>
      </c>
      <c r="F108" t="s">
        <v>382</v>
      </c>
      <c r="G108" t="s">
        <v>378</v>
      </c>
      <c r="H108">
        <v>4</v>
      </c>
      <c r="I108">
        <v>-20</v>
      </c>
      <c r="J108">
        <v>6400</v>
      </c>
      <c r="K108">
        <v>7300</v>
      </c>
      <c r="L108">
        <v>1570</v>
      </c>
      <c r="M108" t="s">
        <v>378</v>
      </c>
      <c r="N108">
        <v>1.6</v>
      </c>
      <c r="O108" t="s">
        <v>378</v>
      </c>
      <c r="P108">
        <v>6.3</v>
      </c>
      <c r="Q108">
        <v>750</v>
      </c>
      <c r="R108" s="4" t="s">
        <v>60</v>
      </c>
      <c r="S108" s="4" t="s">
        <v>121</v>
      </c>
      <c r="T108">
        <v>15</v>
      </c>
      <c r="U108">
        <v>20</v>
      </c>
      <c r="V108" t="s">
        <v>59</v>
      </c>
      <c r="W108" t="s">
        <v>59</v>
      </c>
      <c r="X108">
        <v>52</v>
      </c>
    </row>
    <row r="109" spans="1:24" x14ac:dyDescent="0.3">
      <c r="A109" t="s">
        <v>497</v>
      </c>
      <c r="C109" t="s">
        <v>375</v>
      </c>
      <c r="D109" t="s">
        <v>384</v>
      </c>
      <c r="E109">
        <v>2</v>
      </c>
      <c r="F109" t="s">
        <v>382</v>
      </c>
      <c r="G109" t="s">
        <v>378</v>
      </c>
      <c r="H109">
        <v>4</v>
      </c>
      <c r="I109">
        <v>-20</v>
      </c>
      <c r="J109">
        <v>8000</v>
      </c>
      <c r="K109">
        <v>9500</v>
      </c>
      <c r="L109">
        <v>1550</v>
      </c>
      <c r="M109" t="s">
        <v>378</v>
      </c>
      <c r="N109">
        <v>1.6</v>
      </c>
      <c r="O109" t="s">
        <v>378</v>
      </c>
      <c r="P109">
        <v>6.3</v>
      </c>
      <c r="Q109">
        <v>750</v>
      </c>
      <c r="R109" s="4" t="s">
        <v>60</v>
      </c>
      <c r="S109" s="4" t="s">
        <v>121</v>
      </c>
      <c r="T109">
        <v>15</v>
      </c>
      <c r="U109">
        <v>20</v>
      </c>
      <c r="V109" t="s">
        <v>59</v>
      </c>
      <c r="W109" t="s">
        <v>59</v>
      </c>
      <c r="X109">
        <v>55</v>
      </c>
    </row>
    <row r="110" spans="1:24" x14ac:dyDescent="0.3">
      <c r="A110" t="s">
        <v>498</v>
      </c>
      <c r="C110" t="s">
        <v>375</v>
      </c>
      <c r="D110" t="s">
        <v>384</v>
      </c>
      <c r="E110">
        <v>3</v>
      </c>
      <c r="F110" t="s">
        <v>382</v>
      </c>
      <c r="G110" t="s">
        <v>378</v>
      </c>
      <c r="H110">
        <v>4</v>
      </c>
      <c r="I110">
        <v>-20</v>
      </c>
      <c r="J110">
        <v>9400</v>
      </c>
      <c r="K110">
        <v>10900</v>
      </c>
      <c r="L110">
        <v>1570</v>
      </c>
      <c r="M110" t="s">
        <v>378</v>
      </c>
      <c r="N110">
        <v>2.4000000000000004</v>
      </c>
      <c r="O110" t="s">
        <v>378</v>
      </c>
      <c r="P110">
        <v>9.3000000000000007</v>
      </c>
      <c r="Q110">
        <v>1100</v>
      </c>
      <c r="R110" s="4" t="s">
        <v>60</v>
      </c>
      <c r="S110" s="4" t="s">
        <v>176</v>
      </c>
      <c r="T110">
        <v>15</v>
      </c>
      <c r="U110">
        <v>20</v>
      </c>
      <c r="V110" t="s">
        <v>59</v>
      </c>
      <c r="W110" t="s">
        <v>59</v>
      </c>
      <c r="X110">
        <v>79</v>
      </c>
    </row>
    <row r="111" spans="1:24" x14ac:dyDescent="0.3">
      <c r="A111" t="s">
        <v>499</v>
      </c>
      <c r="C111" t="s">
        <v>375</v>
      </c>
      <c r="D111" t="s">
        <v>384</v>
      </c>
      <c r="E111">
        <v>3</v>
      </c>
      <c r="F111" t="s">
        <v>382</v>
      </c>
      <c r="G111" t="s">
        <v>378</v>
      </c>
      <c r="H111">
        <v>4</v>
      </c>
      <c r="I111">
        <v>-20</v>
      </c>
      <c r="J111">
        <v>11000</v>
      </c>
      <c r="K111">
        <v>12800</v>
      </c>
      <c r="L111">
        <v>2325</v>
      </c>
      <c r="M111" t="s">
        <v>378</v>
      </c>
      <c r="N111">
        <v>2.4000000000000004</v>
      </c>
      <c r="O111" t="s">
        <v>378</v>
      </c>
      <c r="P111">
        <v>9.3000000000000007</v>
      </c>
      <c r="Q111">
        <v>1100</v>
      </c>
      <c r="R111" s="4" t="s">
        <v>60</v>
      </c>
      <c r="S111" s="4" t="s">
        <v>176</v>
      </c>
      <c r="T111">
        <v>15</v>
      </c>
      <c r="U111">
        <v>20</v>
      </c>
      <c r="V111" t="s">
        <v>59</v>
      </c>
      <c r="W111" t="s">
        <v>59</v>
      </c>
      <c r="X111">
        <v>84</v>
      </c>
    </row>
    <row r="112" spans="1:24" x14ac:dyDescent="0.3">
      <c r="A112" t="s">
        <v>500</v>
      </c>
      <c r="C112" t="s">
        <v>375</v>
      </c>
      <c r="D112" t="s">
        <v>384</v>
      </c>
      <c r="E112">
        <v>4</v>
      </c>
      <c r="F112" t="s">
        <v>382</v>
      </c>
      <c r="G112" t="s">
        <v>378</v>
      </c>
      <c r="H112">
        <v>4</v>
      </c>
      <c r="I112">
        <v>-20</v>
      </c>
      <c r="J112">
        <v>12500</v>
      </c>
      <c r="K112">
        <v>14400</v>
      </c>
      <c r="L112">
        <v>3140</v>
      </c>
      <c r="M112" t="s">
        <v>378</v>
      </c>
      <c r="N112">
        <v>3.2</v>
      </c>
      <c r="O112" t="s">
        <v>378</v>
      </c>
      <c r="P112">
        <v>12.3</v>
      </c>
      <c r="Q112">
        <v>1475</v>
      </c>
      <c r="R112" s="4" t="s">
        <v>60</v>
      </c>
      <c r="S112" s="4" t="s">
        <v>176</v>
      </c>
      <c r="T112">
        <v>15</v>
      </c>
      <c r="U112">
        <v>20</v>
      </c>
      <c r="V112" t="s">
        <v>59</v>
      </c>
      <c r="W112" t="s">
        <v>59</v>
      </c>
      <c r="X112">
        <v>124</v>
      </c>
    </row>
    <row r="113" spans="1:24" x14ac:dyDescent="0.3">
      <c r="A113" t="s">
        <v>501</v>
      </c>
      <c r="C113" t="s">
        <v>375</v>
      </c>
      <c r="D113" t="s">
        <v>384</v>
      </c>
      <c r="E113">
        <v>4</v>
      </c>
      <c r="F113" t="s">
        <v>382</v>
      </c>
      <c r="G113" t="s">
        <v>378</v>
      </c>
      <c r="H113">
        <v>4</v>
      </c>
      <c r="I113">
        <v>-20</v>
      </c>
      <c r="J113">
        <v>14100</v>
      </c>
      <c r="K113">
        <v>16300</v>
      </c>
      <c r="L113">
        <v>3100</v>
      </c>
      <c r="M113" t="s">
        <v>378</v>
      </c>
      <c r="N113">
        <v>3.2</v>
      </c>
      <c r="O113" t="s">
        <v>378</v>
      </c>
      <c r="P113">
        <v>12.3</v>
      </c>
      <c r="Q113">
        <v>1475</v>
      </c>
      <c r="R113" s="4" t="s">
        <v>60</v>
      </c>
      <c r="S113" s="4" t="s">
        <v>176</v>
      </c>
      <c r="T113">
        <v>15</v>
      </c>
      <c r="U113">
        <v>20</v>
      </c>
      <c r="V113" t="s">
        <v>59</v>
      </c>
      <c r="W113" t="s">
        <v>59</v>
      </c>
      <c r="X113">
        <v>144</v>
      </c>
    </row>
    <row r="114" spans="1:24" x14ac:dyDescent="0.3">
      <c r="A114" t="s">
        <v>502</v>
      </c>
      <c r="C114" t="s">
        <v>375</v>
      </c>
      <c r="D114" t="s">
        <v>384</v>
      </c>
      <c r="E114">
        <v>5</v>
      </c>
      <c r="F114" t="s">
        <v>382</v>
      </c>
      <c r="G114" t="s">
        <v>378</v>
      </c>
      <c r="H114">
        <v>4</v>
      </c>
      <c r="I114">
        <v>-20</v>
      </c>
      <c r="J114">
        <v>15500</v>
      </c>
      <c r="K114">
        <v>17700</v>
      </c>
      <c r="L114">
        <v>3925</v>
      </c>
      <c r="M114" t="s">
        <v>378</v>
      </c>
      <c r="N114">
        <v>4</v>
      </c>
      <c r="O114" t="s">
        <v>378</v>
      </c>
      <c r="P114">
        <v>15.4</v>
      </c>
      <c r="Q114">
        <v>1850</v>
      </c>
      <c r="R114" s="4" t="s">
        <v>60</v>
      </c>
      <c r="S114" s="4" t="s">
        <v>176</v>
      </c>
      <c r="T114">
        <v>15</v>
      </c>
      <c r="U114">
        <v>20</v>
      </c>
      <c r="V114" t="s">
        <v>59</v>
      </c>
      <c r="W114" t="s">
        <v>59</v>
      </c>
      <c r="X114">
        <v>191</v>
      </c>
    </row>
    <row r="115" spans="1:24" x14ac:dyDescent="0.3">
      <c r="A115" t="s">
        <v>503</v>
      </c>
      <c r="C115" t="s">
        <v>375</v>
      </c>
      <c r="D115" t="s">
        <v>384</v>
      </c>
      <c r="E115">
        <v>6</v>
      </c>
      <c r="F115" t="s">
        <v>382</v>
      </c>
      <c r="G115" t="s">
        <v>378</v>
      </c>
      <c r="H115">
        <v>4</v>
      </c>
      <c r="I115">
        <v>-20</v>
      </c>
      <c r="J115">
        <v>19500</v>
      </c>
      <c r="K115">
        <v>22500</v>
      </c>
      <c r="L115">
        <v>3140</v>
      </c>
      <c r="M115" t="s">
        <v>378</v>
      </c>
      <c r="N115">
        <v>4.8000000000000007</v>
      </c>
      <c r="O115" t="s">
        <v>378</v>
      </c>
      <c r="P115">
        <v>18.5</v>
      </c>
      <c r="Q115">
        <v>2225</v>
      </c>
      <c r="R115" s="4" t="s">
        <v>60</v>
      </c>
      <c r="S115" s="4" t="s">
        <v>176</v>
      </c>
      <c r="T115">
        <v>15</v>
      </c>
      <c r="U115">
        <v>20</v>
      </c>
      <c r="V115" t="s">
        <v>59</v>
      </c>
      <c r="W115" t="s">
        <v>59</v>
      </c>
      <c r="X115">
        <v>257</v>
      </c>
    </row>
    <row r="116" spans="1:24" x14ac:dyDescent="0.3">
      <c r="A116" t="s">
        <v>504</v>
      </c>
      <c r="C116" t="s">
        <v>375</v>
      </c>
      <c r="D116" t="s">
        <v>384</v>
      </c>
      <c r="E116">
        <v>6</v>
      </c>
      <c r="F116" t="s">
        <v>382</v>
      </c>
      <c r="G116" t="s">
        <v>378</v>
      </c>
      <c r="H116">
        <v>4</v>
      </c>
      <c r="I116">
        <v>-20</v>
      </c>
      <c r="J116">
        <v>23000</v>
      </c>
      <c r="K116">
        <v>27000</v>
      </c>
      <c r="L116">
        <v>4650</v>
      </c>
      <c r="M116" t="s">
        <v>378</v>
      </c>
      <c r="N116">
        <v>4.8000000000000007</v>
      </c>
      <c r="O116" t="s">
        <v>378</v>
      </c>
      <c r="P116">
        <v>18.5</v>
      </c>
      <c r="Q116">
        <v>2225</v>
      </c>
      <c r="R116" s="4" t="s">
        <v>60</v>
      </c>
      <c r="S116" s="4" t="s">
        <v>176</v>
      </c>
      <c r="T116">
        <v>15</v>
      </c>
      <c r="U116">
        <v>20</v>
      </c>
      <c r="V116" t="s">
        <v>59</v>
      </c>
      <c r="W116" t="s">
        <v>59</v>
      </c>
      <c r="X116">
        <v>262</v>
      </c>
    </row>
    <row r="117" spans="1:24" x14ac:dyDescent="0.3">
      <c r="A117" t="s">
        <v>505</v>
      </c>
      <c r="C117" t="s">
        <v>375</v>
      </c>
      <c r="D117" t="s">
        <v>384</v>
      </c>
      <c r="E117">
        <v>1</v>
      </c>
      <c r="F117" t="s">
        <v>382</v>
      </c>
      <c r="G117" t="s">
        <v>378</v>
      </c>
      <c r="H117">
        <v>6</v>
      </c>
      <c r="I117">
        <v>-20</v>
      </c>
      <c r="J117">
        <v>3500</v>
      </c>
      <c r="K117">
        <v>4000</v>
      </c>
      <c r="L117">
        <v>800</v>
      </c>
      <c r="M117" t="s">
        <v>378</v>
      </c>
      <c r="N117">
        <v>0.8</v>
      </c>
      <c r="O117" t="s">
        <v>378</v>
      </c>
      <c r="P117">
        <v>3.1</v>
      </c>
      <c r="Q117">
        <v>375</v>
      </c>
      <c r="R117" s="4" t="s">
        <v>60</v>
      </c>
      <c r="S117" s="4" t="s">
        <v>61</v>
      </c>
      <c r="T117">
        <v>15</v>
      </c>
      <c r="U117">
        <v>20</v>
      </c>
      <c r="V117" t="s">
        <v>59</v>
      </c>
      <c r="W117" t="s">
        <v>59</v>
      </c>
      <c r="X117">
        <v>41</v>
      </c>
    </row>
    <row r="118" spans="1:24" x14ac:dyDescent="0.3">
      <c r="A118" t="s">
        <v>506</v>
      </c>
      <c r="C118" t="s">
        <v>375</v>
      </c>
      <c r="D118" t="s">
        <v>384</v>
      </c>
      <c r="E118">
        <v>1</v>
      </c>
      <c r="F118" t="s">
        <v>382</v>
      </c>
      <c r="G118" t="s">
        <v>378</v>
      </c>
      <c r="H118">
        <v>6</v>
      </c>
      <c r="I118">
        <v>-20</v>
      </c>
      <c r="J118">
        <v>4200</v>
      </c>
      <c r="K118">
        <v>4900</v>
      </c>
      <c r="L118">
        <v>785</v>
      </c>
      <c r="M118" t="s">
        <v>378</v>
      </c>
      <c r="N118">
        <v>0.8</v>
      </c>
      <c r="O118" t="s">
        <v>378</v>
      </c>
      <c r="P118">
        <v>3.1</v>
      </c>
      <c r="Q118">
        <v>375</v>
      </c>
      <c r="R118" s="4" t="s">
        <v>60</v>
      </c>
      <c r="S118" s="4" t="s">
        <v>61</v>
      </c>
      <c r="T118">
        <v>15</v>
      </c>
      <c r="U118">
        <v>20</v>
      </c>
      <c r="V118" t="s">
        <v>59</v>
      </c>
      <c r="W118" t="s">
        <v>59</v>
      </c>
      <c r="X118">
        <v>44</v>
      </c>
    </row>
    <row r="119" spans="1:24" x14ac:dyDescent="0.3">
      <c r="A119" t="s">
        <v>507</v>
      </c>
      <c r="C119" t="s">
        <v>375</v>
      </c>
      <c r="D119" t="s">
        <v>384</v>
      </c>
      <c r="E119">
        <v>1</v>
      </c>
      <c r="F119" t="s">
        <v>382</v>
      </c>
      <c r="G119" t="s">
        <v>378</v>
      </c>
      <c r="H119">
        <v>6</v>
      </c>
      <c r="I119">
        <v>-20</v>
      </c>
      <c r="J119">
        <v>4900</v>
      </c>
      <c r="K119">
        <v>5600</v>
      </c>
      <c r="L119">
        <v>775</v>
      </c>
      <c r="M119" t="s">
        <v>378</v>
      </c>
      <c r="N119">
        <v>0.8</v>
      </c>
      <c r="O119" t="s">
        <v>378</v>
      </c>
      <c r="P119">
        <v>3.1</v>
      </c>
      <c r="Q119">
        <v>375</v>
      </c>
      <c r="R119" s="4" t="s">
        <v>60</v>
      </c>
      <c r="S119" s="4" t="s">
        <v>61</v>
      </c>
      <c r="T119">
        <v>15</v>
      </c>
      <c r="U119">
        <v>20</v>
      </c>
      <c r="V119" t="s">
        <v>59</v>
      </c>
      <c r="W119" t="s">
        <v>59</v>
      </c>
      <c r="X119">
        <v>47</v>
      </c>
    </row>
    <row r="120" spans="1:24" x14ac:dyDescent="0.3">
      <c r="A120" t="s">
        <v>508</v>
      </c>
      <c r="C120" t="s">
        <v>375</v>
      </c>
      <c r="D120" t="s">
        <v>384</v>
      </c>
      <c r="E120">
        <v>2</v>
      </c>
      <c r="F120" t="s">
        <v>382</v>
      </c>
      <c r="G120" t="s">
        <v>378</v>
      </c>
      <c r="H120">
        <v>6</v>
      </c>
      <c r="I120">
        <v>-20</v>
      </c>
      <c r="J120">
        <v>6600</v>
      </c>
      <c r="K120">
        <v>7800</v>
      </c>
      <c r="L120">
        <v>775</v>
      </c>
      <c r="M120" t="s">
        <v>378</v>
      </c>
      <c r="N120">
        <v>1.6</v>
      </c>
      <c r="O120" t="s">
        <v>378</v>
      </c>
      <c r="P120">
        <v>6.3</v>
      </c>
      <c r="Q120">
        <v>750</v>
      </c>
      <c r="R120" s="4" t="s">
        <v>60</v>
      </c>
      <c r="S120" s="4" t="s">
        <v>121</v>
      </c>
      <c r="T120">
        <v>15</v>
      </c>
      <c r="U120">
        <v>20</v>
      </c>
      <c r="V120" t="s">
        <v>59</v>
      </c>
      <c r="W120" t="s">
        <v>59</v>
      </c>
      <c r="X120">
        <v>52</v>
      </c>
    </row>
    <row r="121" spans="1:24" x14ac:dyDescent="0.3">
      <c r="A121" t="s">
        <v>509</v>
      </c>
      <c r="C121" t="s">
        <v>375</v>
      </c>
      <c r="D121" t="s">
        <v>384</v>
      </c>
      <c r="E121">
        <v>2</v>
      </c>
      <c r="F121" t="s">
        <v>382</v>
      </c>
      <c r="G121" t="s">
        <v>378</v>
      </c>
      <c r="H121">
        <v>6</v>
      </c>
      <c r="I121">
        <v>-20</v>
      </c>
      <c r="J121">
        <v>7700</v>
      </c>
      <c r="K121">
        <v>8800</v>
      </c>
      <c r="L121">
        <v>1570</v>
      </c>
      <c r="M121" t="s">
        <v>378</v>
      </c>
      <c r="N121">
        <v>1.6</v>
      </c>
      <c r="O121" t="s">
        <v>378</v>
      </c>
      <c r="P121">
        <v>6.3</v>
      </c>
      <c r="Q121">
        <v>750</v>
      </c>
      <c r="R121" s="4" t="s">
        <v>60</v>
      </c>
      <c r="S121" s="4" t="s">
        <v>121</v>
      </c>
      <c r="T121">
        <v>15</v>
      </c>
      <c r="U121">
        <v>20</v>
      </c>
      <c r="V121" t="s">
        <v>59</v>
      </c>
      <c r="W121" t="s">
        <v>59</v>
      </c>
      <c r="X121">
        <v>55</v>
      </c>
    </row>
    <row r="122" spans="1:24" x14ac:dyDescent="0.3">
      <c r="A122" t="s">
        <v>510</v>
      </c>
      <c r="C122" t="s">
        <v>375</v>
      </c>
      <c r="D122" t="s">
        <v>384</v>
      </c>
      <c r="E122">
        <v>2</v>
      </c>
      <c r="F122" t="s">
        <v>382</v>
      </c>
      <c r="G122" t="s">
        <v>378</v>
      </c>
      <c r="H122">
        <v>6</v>
      </c>
      <c r="I122">
        <v>-20</v>
      </c>
      <c r="J122">
        <v>9000</v>
      </c>
      <c r="K122">
        <v>10600</v>
      </c>
      <c r="L122">
        <v>1550</v>
      </c>
      <c r="M122" t="s">
        <v>378</v>
      </c>
      <c r="N122">
        <v>1.6</v>
      </c>
      <c r="O122" t="s">
        <v>378</v>
      </c>
      <c r="P122">
        <v>6.3</v>
      </c>
      <c r="Q122">
        <v>750</v>
      </c>
      <c r="R122" s="4" t="s">
        <v>60</v>
      </c>
      <c r="S122" s="4" t="s">
        <v>121</v>
      </c>
      <c r="T122">
        <v>15</v>
      </c>
      <c r="U122">
        <v>20</v>
      </c>
      <c r="V122" t="s">
        <v>59</v>
      </c>
      <c r="W122" t="s">
        <v>59</v>
      </c>
      <c r="X122">
        <v>58</v>
      </c>
    </row>
    <row r="123" spans="1:24" x14ac:dyDescent="0.3">
      <c r="A123" t="s">
        <v>511</v>
      </c>
      <c r="C123" t="s">
        <v>375</v>
      </c>
      <c r="D123" t="s">
        <v>384</v>
      </c>
      <c r="E123">
        <v>2</v>
      </c>
      <c r="F123" t="s">
        <v>382</v>
      </c>
      <c r="G123" t="s">
        <v>378</v>
      </c>
      <c r="H123">
        <v>6</v>
      </c>
      <c r="I123">
        <v>-20</v>
      </c>
      <c r="J123">
        <v>10500</v>
      </c>
      <c r="K123">
        <v>12400</v>
      </c>
      <c r="L123">
        <v>1550</v>
      </c>
      <c r="M123" t="s">
        <v>378</v>
      </c>
      <c r="N123">
        <v>1.6</v>
      </c>
      <c r="O123" t="s">
        <v>378</v>
      </c>
      <c r="P123">
        <v>6.3</v>
      </c>
      <c r="Q123">
        <v>750</v>
      </c>
      <c r="R123" s="4" t="s">
        <v>60</v>
      </c>
      <c r="S123" s="4" t="s">
        <v>121</v>
      </c>
      <c r="T123">
        <v>15</v>
      </c>
      <c r="U123">
        <v>20</v>
      </c>
      <c r="V123" t="s">
        <v>59</v>
      </c>
      <c r="W123" t="s">
        <v>59</v>
      </c>
      <c r="X123">
        <v>62</v>
      </c>
    </row>
    <row r="124" spans="1:24" x14ac:dyDescent="0.3">
      <c r="A124" t="s">
        <v>512</v>
      </c>
      <c r="C124" t="s">
        <v>375</v>
      </c>
      <c r="D124" t="s">
        <v>384</v>
      </c>
      <c r="E124">
        <v>3</v>
      </c>
      <c r="F124" t="s">
        <v>382</v>
      </c>
      <c r="G124" t="s">
        <v>378</v>
      </c>
      <c r="H124">
        <v>6</v>
      </c>
      <c r="I124">
        <v>-20</v>
      </c>
      <c r="J124">
        <v>12100</v>
      </c>
      <c r="K124">
        <v>14200</v>
      </c>
      <c r="L124">
        <v>2355</v>
      </c>
      <c r="M124" t="s">
        <v>378</v>
      </c>
      <c r="N124">
        <v>2.4000000000000004</v>
      </c>
      <c r="O124" t="s">
        <v>378</v>
      </c>
      <c r="P124">
        <v>9.3000000000000007</v>
      </c>
      <c r="Q124">
        <v>1100</v>
      </c>
      <c r="R124" s="4" t="s">
        <v>60</v>
      </c>
      <c r="S124" s="4" t="s">
        <v>176</v>
      </c>
      <c r="T124">
        <v>15</v>
      </c>
      <c r="U124">
        <v>20</v>
      </c>
      <c r="V124" t="s">
        <v>59</v>
      </c>
      <c r="W124" t="s">
        <v>59</v>
      </c>
      <c r="X124">
        <v>78</v>
      </c>
    </row>
    <row r="125" spans="1:24" x14ac:dyDescent="0.3">
      <c r="A125" t="s">
        <v>513</v>
      </c>
      <c r="C125" t="s">
        <v>375</v>
      </c>
      <c r="D125" t="s">
        <v>384</v>
      </c>
      <c r="E125">
        <v>3</v>
      </c>
      <c r="F125" t="s">
        <v>382</v>
      </c>
      <c r="G125" t="s">
        <v>378</v>
      </c>
      <c r="H125">
        <v>6</v>
      </c>
      <c r="I125">
        <v>-20</v>
      </c>
      <c r="J125">
        <v>14200</v>
      </c>
      <c r="K125">
        <v>16600</v>
      </c>
      <c r="L125">
        <v>2325</v>
      </c>
      <c r="M125" t="s">
        <v>378</v>
      </c>
      <c r="N125">
        <v>2.4000000000000004</v>
      </c>
      <c r="O125" t="s">
        <v>378</v>
      </c>
      <c r="P125">
        <v>9.3000000000000007</v>
      </c>
      <c r="Q125">
        <v>1100</v>
      </c>
      <c r="R125" s="4" t="s">
        <v>60</v>
      </c>
      <c r="S125" s="4" t="s">
        <v>176</v>
      </c>
      <c r="T125">
        <v>15</v>
      </c>
      <c r="U125">
        <v>20</v>
      </c>
      <c r="V125" t="s">
        <v>59</v>
      </c>
      <c r="W125" t="s">
        <v>59</v>
      </c>
      <c r="X125">
        <v>85</v>
      </c>
    </row>
    <row r="126" spans="1:24" x14ac:dyDescent="0.3">
      <c r="A126" t="s">
        <v>514</v>
      </c>
      <c r="C126" t="s">
        <v>375</v>
      </c>
      <c r="D126" t="s">
        <v>384</v>
      </c>
      <c r="E126">
        <v>4</v>
      </c>
      <c r="F126" t="s">
        <v>382</v>
      </c>
      <c r="G126" t="s">
        <v>378</v>
      </c>
      <c r="H126">
        <v>6</v>
      </c>
      <c r="I126">
        <v>-20</v>
      </c>
      <c r="J126">
        <v>16200</v>
      </c>
      <c r="K126">
        <v>18700</v>
      </c>
      <c r="L126">
        <v>3140</v>
      </c>
      <c r="M126" t="s">
        <v>378</v>
      </c>
      <c r="N126">
        <v>3.2</v>
      </c>
      <c r="O126" t="s">
        <v>378</v>
      </c>
      <c r="P126">
        <v>12.3</v>
      </c>
      <c r="Q126">
        <v>1475</v>
      </c>
      <c r="R126" s="4" t="s">
        <v>60</v>
      </c>
      <c r="S126" s="4" t="s">
        <v>176</v>
      </c>
      <c r="T126">
        <v>15</v>
      </c>
      <c r="U126">
        <v>20</v>
      </c>
      <c r="V126" t="s">
        <v>59</v>
      </c>
      <c r="W126" t="s">
        <v>59</v>
      </c>
      <c r="X126">
        <v>124</v>
      </c>
    </row>
    <row r="127" spans="1:24" x14ac:dyDescent="0.3">
      <c r="A127" t="s">
        <v>515</v>
      </c>
      <c r="C127" t="s">
        <v>375</v>
      </c>
      <c r="D127" t="s">
        <v>384</v>
      </c>
      <c r="E127">
        <v>4</v>
      </c>
      <c r="F127" t="s">
        <v>382</v>
      </c>
      <c r="G127" t="s">
        <v>378</v>
      </c>
      <c r="H127">
        <v>6</v>
      </c>
      <c r="I127">
        <v>-20</v>
      </c>
      <c r="J127">
        <v>18200</v>
      </c>
      <c r="K127">
        <v>21000</v>
      </c>
      <c r="L127">
        <v>3100</v>
      </c>
      <c r="M127" t="s">
        <v>378</v>
      </c>
      <c r="N127">
        <v>3.2</v>
      </c>
      <c r="O127" t="s">
        <v>378</v>
      </c>
      <c r="P127">
        <v>12.3</v>
      </c>
      <c r="Q127">
        <v>1475</v>
      </c>
      <c r="R127" s="4" t="s">
        <v>60</v>
      </c>
      <c r="S127" s="4" t="s">
        <v>176</v>
      </c>
      <c r="T127">
        <v>15</v>
      </c>
      <c r="U127">
        <v>20</v>
      </c>
      <c r="V127" t="s">
        <v>59</v>
      </c>
      <c r="W127" t="s">
        <v>59</v>
      </c>
      <c r="X127">
        <v>147</v>
      </c>
    </row>
    <row r="128" spans="1:24" x14ac:dyDescent="0.3">
      <c r="A128" t="s">
        <v>516</v>
      </c>
      <c r="C128" t="s">
        <v>375</v>
      </c>
      <c r="D128" t="s">
        <v>384</v>
      </c>
      <c r="E128">
        <v>5</v>
      </c>
      <c r="F128" t="s">
        <v>382</v>
      </c>
      <c r="G128" t="s">
        <v>378</v>
      </c>
      <c r="H128">
        <v>6</v>
      </c>
      <c r="I128">
        <v>-20</v>
      </c>
      <c r="J128">
        <v>20000</v>
      </c>
      <c r="K128">
        <v>22800</v>
      </c>
      <c r="L128">
        <v>3925</v>
      </c>
      <c r="M128" t="s">
        <v>378</v>
      </c>
      <c r="N128">
        <v>4</v>
      </c>
      <c r="O128" t="s">
        <v>378</v>
      </c>
      <c r="P128">
        <v>15.4</v>
      </c>
      <c r="Q128">
        <v>1850</v>
      </c>
      <c r="R128" s="4" t="s">
        <v>60</v>
      </c>
      <c r="S128" s="4" t="s">
        <v>176</v>
      </c>
      <c r="T128">
        <v>15</v>
      </c>
      <c r="U128">
        <v>20</v>
      </c>
      <c r="V128" t="s">
        <v>59</v>
      </c>
      <c r="W128" t="s">
        <v>59</v>
      </c>
      <c r="X128">
        <v>195</v>
      </c>
    </row>
    <row r="129" spans="1:24" x14ac:dyDescent="0.3">
      <c r="A129" t="s">
        <v>517</v>
      </c>
      <c r="C129" t="s">
        <v>375</v>
      </c>
      <c r="D129" t="s">
        <v>384</v>
      </c>
      <c r="E129">
        <v>6</v>
      </c>
      <c r="F129" t="s">
        <v>382</v>
      </c>
      <c r="G129" t="s">
        <v>378</v>
      </c>
      <c r="H129">
        <v>6</v>
      </c>
      <c r="I129">
        <v>-20</v>
      </c>
      <c r="J129">
        <v>24400</v>
      </c>
      <c r="K129">
        <v>27900</v>
      </c>
      <c r="L129">
        <v>4710</v>
      </c>
      <c r="M129" t="s">
        <v>378</v>
      </c>
      <c r="N129">
        <v>4.8000000000000007</v>
      </c>
      <c r="O129" t="s">
        <v>378</v>
      </c>
      <c r="P129">
        <v>18.5</v>
      </c>
      <c r="Q129">
        <v>2225</v>
      </c>
      <c r="R129" s="4" t="s">
        <v>60</v>
      </c>
      <c r="S129" s="4" t="s">
        <v>176</v>
      </c>
      <c r="T129">
        <v>15</v>
      </c>
      <c r="U129">
        <v>20</v>
      </c>
      <c r="V129" t="s">
        <v>59</v>
      </c>
      <c r="W129" t="s">
        <v>59</v>
      </c>
      <c r="X129">
        <v>238</v>
      </c>
    </row>
    <row r="130" spans="1:24" x14ac:dyDescent="0.3">
      <c r="A130" t="s">
        <v>518</v>
      </c>
      <c r="C130" t="s">
        <v>375</v>
      </c>
      <c r="D130" t="s">
        <v>384</v>
      </c>
      <c r="E130">
        <v>6</v>
      </c>
      <c r="F130" t="s">
        <v>382</v>
      </c>
      <c r="G130" t="s">
        <v>378</v>
      </c>
      <c r="H130">
        <v>6</v>
      </c>
      <c r="I130">
        <v>-20</v>
      </c>
      <c r="J130">
        <v>28100</v>
      </c>
      <c r="K130">
        <v>33000</v>
      </c>
      <c r="L130">
        <v>4650</v>
      </c>
      <c r="M130" t="s">
        <v>378</v>
      </c>
      <c r="N130">
        <v>4.8000000000000007</v>
      </c>
      <c r="O130" t="s">
        <v>378</v>
      </c>
      <c r="P130">
        <v>18.5</v>
      </c>
      <c r="Q130">
        <v>2225</v>
      </c>
      <c r="R130" s="4" t="s">
        <v>60</v>
      </c>
      <c r="S130" s="4" t="s">
        <v>176</v>
      </c>
      <c r="T130">
        <v>15</v>
      </c>
      <c r="U130">
        <v>20</v>
      </c>
      <c r="V130" t="s">
        <v>59</v>
      </c>
      <c r="W130" t="s">
        <v>59</v>
      </c>
      <c r="X130">
        <v>262</v>
      </c>
    </row>
    <row r="131" spans="1:24" x14ac:dyDescent="0.3">
      <c r="A131" t="s">
        <v>573</v>
      </c>
      <c r="C131" t="s">
        <v>375</v>
      </c>
      <c r="D131" t="s">
        <v>574</v>
      </c>
      <c r="E131">
        <v>1</v>
      </c>
      <c r="F131" t="s">
        <v>377</v>
      </c>
      <c r="G131" t="s">
        <v>378</v>
      </c>
      <c r="H131">
        <v>4</v>
      </c>
      <c r="I131">
        <v>-20</v>
      </c>
      <c r="J131">
        <v>2700</v>
      </c>
      <c r="K131">
        <v>3100</v>
      </c>
      <c r="L131">
        <v>800</v>
      </c>
      <c r="M131" t="s">
        <v>378</v>
      </c>
      <c r="N131">
        <v>0.8</v>
      </c>
      <c r="O131" t="s">
        <v>378</v>
      </c>
      <c r="P131">
        <v>3.1</v>
      </c>
      <c r="Q131">
        <v>375</v>
      </c>
      <c r="R131" s="4" t="s">
        <v>60</v>
      </c>
      <c r="S131" s="4" t="s">
        <v>61</v>
      </c>
      <c r="T131">
        <v>15</v>
      </c>
      <c r="U131">
        <v>20</v>
      </c>
      <c r="V131" t="s">
        <v>59</v>
      </c>
      <c r="W131" t="s">
        <v>59</v>
      </c>
      <c r="X131">
        <v>40</v>
      </c>
    </row>
    <row r="132" spans="1:24" x14ac:dyDescent="0.3">
      <c r="A132" t="s">
        <v>575</v>
      </c>
      <c r="C132" t="s">
        <v>375</v>
      </c>
      <c r="D132" t="s">
        <v>574</v>
      </c>
      <c r="E132">
        <v>1</v>
      </c>
      <c r="F132" t="s">
        <v>377</v>
      </c>
      <c r="G132" t="s">
        <v>378</v>
      </c>
      <c r="H132">
        <v>4</v>
      </c>
      <c r="I132">
        <v>-20</v>
      </c>
      <c r="J132">
        <v>3200</v>
      </c>
      <c r="K132">
        <v>3800</v>
      </c>
      <c r="L132">
        <v>785</v>
      </c>
      <c r="M132" t="s">
        <v>378</v>
      </c>
      <c r="N132">
        <v>0.8</v>
      </c>
      <c r="O132" t="s">
        <v>378</v>
      </c>
      <c r="P132">
        <v>3.1</v>
      </c>
      <c r="Q132">
        <v>375</v>
      </c>
      <c r="R132" s="4" t="s">
        <v>60</v>
      </c>
      <c r="S132" s="4" t="s">
        <v>61</v>
      </c>
      <c r="T132">
        <v>15</v>
      </c>
      <c r="U132">
        <v>20</v>
      </c>
      <c r="V132" t="s">
        <v>59</v>
      </c>
      <c r="W132" t="s">
        <v>59</v>
      </c>
      <c r="X132">
        <v>42</v>
      </c>
    </row>
    <row r="133" spans="1:24" x14ac:dyDescent="0.3">
      <c r="A133" t="s">
        <v>576</v>
      </c>
      <c r="C133" t="s">
        <v>375</v>
      </c>
      <c r="D133" t="s">
        <v>574</v>
      </c>
      <c r="E133">
        <v>1</v>
      </c>
      <c r="F133" t="s">
        <v>377</v>
      </c>
      <c r="G133" t="s">
        <v>378</v>
      </c>
      <c r="H133">
        <v>4</v>
      </c>
      <c r="I133">
        <v>-20</v>
      </c>
      <c r="J133">
        <v>3800</v>
      </c>
      <c r="K133">
        <v>4400</v>
      </c>
      <c r="L133">
        <v>775</v>
      </c>
      <c r="M133" t="s">
        <v>378</v>
      </c>
      <c r="N133">
        <v>0.8</v>
      </c>
      <c r="O133" t="s">
        <v>378</v>
      </c>
      <c r="P133">
        <v>3.1</v>
      </c>
      <c r="Q133">
        <v>375</v>
      </c>
      <c r="R133" s="4" t="s">
        <v>60</v>
      </c>
      <c r="S133" s="4" t="s">
        <v>61</v>
      </c>
      <c r="T133">
        <v>15</v>
      </c>
      <c r="U133">
        <v>20</v>
      </c>
      <c r="V133" t="s">
        <v>59</v>
      </c>
      <c r="W133" t="s">
        <v>59</v>
      </c>
      <c r="X133">
        <v>46</v>
      </c>
    </row>
    <row r="134" spans="1:24" x14ac:dyDescent="0.3">
      <c r="A134" t="s">
        <v>577</v>
      </c>
      <c r="C134" t="s">
        <v>375</v>
      </c>
      <c r="D134" t="s">
        <v>574</v>
      </c>
      <c r="E134">
        <v>2</v>
      </c>
      <c r="F134" t="s">
        <v>377</v>
      </c>
      <c r="G134" t="s">
        <v>378</v>
      </c>
      <c r="H134">
        <v>4</v>
      </c>
      <c r="I134">
        <v>-20</v>
      </c>
      <c r="J134">
        <v>5100</v>
      </c>
      <c r="K134">
        <v>5900</v>
      </c>
      <c r="L134">
        <v>1600</v>
      </c>
      <c r="M134" t="s">
        <v>378</v>
      </c>
      <c r="N134">
        <v>1.6</v>
      </c>
      <c r="O134" t="s">
        <v>378</v>
      </c>
      <c r="P134">
        <v>6.3</v>
      </c>
      <c r="Q134">
        <v>750</v>
      </c>
      <c r="R134" s="4" t="s">
        <v>60</v>
      </c>
      <c r="S134" s="4" t="s">
        <v>121</v>
      </c>
      <c r="T134">
        <v>15</v>
      </c>
      <c r="U134">
        <v>20</v>
      </c>
      <c r="V134" t="s">
        <v>59</v>
      </c>
      <c r="W134" t="s">
        <v>59</v>
      </c>
      <c r="X134">
        <v>50</v>
      </c>
    </row>
    <row r="135" spans="1:24" x14ac:dyDescent="0.3">
      <c r="A135" t="s">
        <v>578</v>
      </c>
      <c r="C135" t="s">
        <v>375</v>
      </c>
      <c r="D135" t="s">
        <v>574</v>
      </c>
      <c r="E135">
        <v>2</v>
      </c>
      <c r="F135" t="s">
        <v>377</v>
      </c>
      <c r="G135" t="s">
        <v>378</v>
      </c>
      <c r="H135">
        <v>4</v>
      </c>
      <c r="I135">
        <v>-20</v>
      </c>
      <c r="J135">
        <v>6400</v>
      </c>
      <c r="K135">
        <v>7300</v>
      </c>
      <c r="L135">
        <v>1570</v>
      </c>
      <c r="M135" t="s">
        <v>378</v>
      </c>
      <c r="N135">
        <v>1.6</v>
      </c>
      <c r="O135" t="s">
        <v>378</v>
      </c>
      <c r="P135">
        <v>6.3</v>
      </c>
      <c r="Q135">
        <v>750</v>
      </c>
      <c r="R135" s="4" t="s">
        <v>60</v>
      </c>
      <c r="S135" s="4" t="s">
        <v>121</v>
      </c>
      <c r="T135">
        <v>15</v>
      </c>
      <c r="U135">
        <v>20</v>
      </c>
      <c r="V135" t="s">
        <v>59</v>
      </c>
      <c r="W135" t="s">
        <v>59</v>
      </c>
      <c r="X135">
        <v>52</v>
      </c>
    </row>
    <row r="136" spans="1:24" x14ac:dyDescent="0.3">
      <c r="A136" t="s">
        <v>579</v>
      </c>
      <c r="C136" t="s">
        <v>375</v>
      </c>
      <c r="D136" t="s">
        <v>574</v>
      </c>
      <c r="E136">
        <v>2</v>
      </c>
      <c r="F136" t="s">
        <v>377</v>
      </c>
      <c r="G136" t="s">
        <v>378</v>
      </c>
      <c r="H136">
        <v>4</v>
      </c>
      <c r="I136">
        <v>-20</v>
      </c>
      <c r="J136">
        <v>8000</v>
      </c>
      <c r="K136">
        <v>9500</v>
      </c>
      <c r="L136">
        <v>1550</v>
      </c>
      <c r="M136" t="s">
        <v>378</v>
      </c>
      <c r="N136">
        <v>1.6</v>
      </c>
      <c r="O136" t="s">
        <v>378</v>
      </c>
      <c r="P136">
        <v>6.3</v>
      </c>
      <c r="Q136">
        <v>750</v>
      </c>
      <c r="R136" s="4" t="s">
        <v>60</v>
      </c>
      <c r="S136" s="4" t="s">
        <v>121</v>
      </c>
      <c r="T136">
        <v>15</v>
      </c>
      <c r="U136">
        <v>20</v>
      </c>
      <c r="V136" t="s">
        <v>59</v>
      </c>
      <c r="W136" t="s">
        <v>59</v>
      </c>
      <c r="X136">
        <v>55</v>
      </c>
    </row>
    <row r="137" spans="1:24" x14ac:dyDescent="0.3">
      <c r="A137" t="s">
        <v>580</v>
      </c>
      <c r="C137" t="s">
        <v>375</v>
      </c>
      <c r="D137" t="s">
        <v>574</v>
      </c>
      <c r="E137">
        <v>3</v>
      </c>
      <c r="F137" t="s">
        <v>377</v>
      </c>
      <c r="G137" t="s">
        <v>378</v>
      </c>
      <c r="H137">
        <v>4</v>
      </c>
      <c r="I137">
        <v>-20</v>
      </c>
      <c r="J137">
        <v>9400</v>
      </c>
      <c r="K137">
        <v>10900</v>
      </c>
      <c r="L137">
        <v>1570</v>
      </c>
      <c r="M137" t="s">
        <v>378</v>
      </c>
      <c r="N137">
        <v>2.4000000000000004</v>
      </c>
      <c r="O137" t="s">
        <v>378</v>
      </c>
      <c r="P137">
        <v>9.3000000000000007</v>
      </c>
      <c r="Q137">
        <v>1100</v>
      </c>
      <c r="R137" s="4" t="s">
        <v>60</v>
      </c>
      <c r="S137" s="4" t="s">
        <v>176</v>
      </c>
      <c r="T137">
        <v>15</v>
      </c>
      <c r="U137">
        <v>20</v>
      </c>
      <c r="V137" t="s">
        <v>59</v>
      </c>
      <c r="W137" t="s">
        <v>59</v>
      </c>
      <c r="X137">
        <v>79</v>
      </c>
    </row>
    <row r="138" spans="1:24" x14ac:dyDescent="0.3">
      <c r="A138" t="s">
        <v>581</v>
      </c>
      <c r="C138" t="s">
        <v>375</v>
      </c>
      <c r="D138" t="s">
        <v>574</v>
      </c>
      <c r="E138">
        <v>3</v>
      </c>
      <c r="F138" t="s">
        <v>377</v>
      </c>
      <c r="G138" t="s">
        <v>378</v>
      </c>
      <c r="H138">
        <v>4</v>
      </c>
      <c r="I138">
        <v>-20</v>
      </c>
      <c r="J138">
        <v>11000</v>
      </c>
      <c r="K138">
        <v>12800</v>
      </c>
      <c r="L138">
        <v>2325</v>
      </c>
      <c r="M138" t="s">
        <v>378</v>
      </c>
      <c r="N138">
        <v>2.4000000000000004</v>
      </c>
      <c r="O138" t="s">
        <v>378</v>
      </c>
      <c r="P138">
        <v>9.3000000000000007</v>
      </c>
      <c r="Q138">
        <v>1100</v>
      </c>
      <c r="R138" s="4" t="s">
        <v>60</v>
      </c>
      <c r="S138" s="4" t="s">
        <v>176</v>
      </c>
      <c r="T138">
        <v>15</v>
      </c>
      <c r="U138">
        <v>20</v>
      </c>
      <c r="V138" t="s">
        <v>59</v>
      </c>
      <c r="W138" t="s">
        <v>59</v>
      </c>
      <c r="X138">
        <v>84</v>
      </c>
    </row>
    <row r="139" spans="1:24" x14ac:dyDescent="0.3">
      <c r="A139" t="s">
        <v>582</v>
      </c>
      <c r="C139" t="s">
        <v>375</v>
      </c>
      <c r="D139" t="s">
        <v>574</v>
      </c>
      <c r="E139">
        <v>4</v>
      </c>
      <c r="F139" t="s">
        <v>377</v>
      </c>
      <c r="G139" t="s">
        <v>378</v>
      </c>
      <c r="H139">
        <v>4</v>
      </c>
      <c r="I139">
        <v>-20</v>
      </c>
      <c r="J139">
        <v>12500</v>
      </c>
      <c r="K139">
        <v>14400</v>
      </c>
      <c r="L139">
        <v>3140</v>
      </c>
      <c r="M139" t="s">
        <v>378</v>
      </c>
      <c r="N139">
        <v>3.2</v>
      </c>
      <c r="O139" t="s">
        <v>378</v>
      </c>
      <c r="P139">
        <v>12.3</v>
      </c>
      <c r="Q139">
        <v>1475</v>
      </c>
      <c r="R139" s="4" t="s">
        <v>60</v>
      </c>
      <c r="S139" s="4" t="s">
        <v>176</v>
      </c>
      <c r="T139">
        <v>15</v>
      </c>
      <c r="U139">
        <v>20</v>
      </c>
      <c r="V139" t="s">
        <v>59</v>
      </c>
      <c r="W139" t="s">
        <v>59</v>
      </c>
      <c r="X139">
        <v>124</v>
      </c>
    </row>
    <row r="140" spans="1:24" x14ac:dyDescent="0.3">
      <c r="A140" t="s">
        <v>583</v>
      </c>
      <c r="C140" t="s">
        <v>375</v>
      </c>
      <c r="D140" t="s">
        <v>574</v>
      </c>
      <c r="E140">
        <v>4</v>
      </c>
      <c r="F140" t="s">
        <v>377</v>
      </c>
      <c r="G140" t="s">
        <v>378</v>
      </c>
      <c r="H140">
        <v>4</v>
      </c>
      <c r="I140">
        <v>-20</v>
      </c>
      <c r="J140">
        <v>14100</v>
      </c>
      <c r="K140">
        <v>16300</v>
      </c>
      <c r="L140">
        <v>3100</v>
      </c>
      <c r="M140" t="s">
        <v>378</v>
      </c>
      <c r="N140">
        <v>3.2</v>
      </c>
      <c r="O140" t="s">
        <v>378</v>
      </c>
      <c r="P140">
        <v>12.3</v>
      </c>
      <c r="Q140">
        <v>1475</v>
      </c>
      <c r="R140" s="4" t="s">
        <v>60</v>
      </c>
      <c r="S140" s="4" t="s">
        <v>176</v>
      </c>
      <c r="T140">
        <v>15</v>
      </c>
      <c r="U140">
        <v>20</v>
      </c>
      <c r="V140" t="s">
        <v>59</v>
      </c>
      <c r="W140" t="s">
        <v>59</v>
      </c>
      <c r="X140">
        <v>144</v>
      </c>
    </row>
    <row r="141" spans="1:24" x14ac:dyDescent="0.3">
      <c r="A141" t="s">
        <v>584</v>
      </c>
      <c r="C141" t="s">
        <v>375</v>
      </c>
      <c r="D141" t="s">
        <v>574</v>
      </c>
      <c r="E141">
        <v>5</v>
      </c>
      <c r="F141" t="s">
        <v>377</v>
      </c>
      <c r="G141" t="s">
        <v>378</v>
      </c>
      <c r="H141">
        <v>4</v>
      </c>
      <c r="I141">
        <v>-20</v>
      </c>
      <c r="J141">
        <v>15500</v>
      </c>
      <c r="K141">
        <v>17700</v>
      </c>
      <c r="L141">
        <v>3925</v>
      </c>
      <c r="M141" t="s">
        <v>378</v>
      </c>
      <c r="N141">
        <v>4</v>
      </c>
      <c r="O141" t="s">
        <v>378</v>
      </c>
      <c r="P141">
        <v>15.4</v>
      </c>
      <c r="Q141">
        <v>1850</v>
      </c>
      <c r="R141" s="4" t="s">
        <v>60</v>
      </c>
      <c r="S141" s="4" t="s">
        <v>176</v>
      </c>
      <c r="T141">
        <v>15</v>
      </c>
      <c r="U141">
        <v>20</v>
      </c>
      <c r="V141" t="s">
        <v>59</v>
      </c>
      <c r="W141" t="s">
        <v>59</v>
      </c>
      <c r="X141">
        <v>191</v>
      </c>
    </row>
    <row r="142" spans="1:24" x14ac:dyDescent="0.3">
      <c r="A142" t="s">
        <v>585</v>
      </c>
      <c r="C142" t="s">
        <v>375</v>
      </c>
      <c r="D142" t="s">
        <v>574</v>
      </c>
      <c r="E142">
        <v>6</v>
      </c>
      <c r="F142" t="s">
        <v>377</v>
      </c>
      <c r="G142" t="s">
        <v>378</v>
      </c>
      <c r="H142">
        <v>4</v>
      </c>
      <c r="I142">
        <v>-20</v>
      </c>
      <c r="J142">
        <v>19500</v>
      </c>
      <c r="K142">
        <v>22500</v>
      </c>
      <c r="L142">
        <v>3140</v>
      </c>
      <c r="M142" t="s">
        <v>378</v>
      </c>
      <c r="N142">
        <v>4.8000000000000007</v>
      </c>
      <c r="O142" t="s">
        <v>378</v>
      </c>
      <c r="P142">
        <v>18.5</v>
      </c>
      <c r="Q142">
        <v>2225</v>
      </c>
      <c r="R142" s="4" t="s">
        <v>60</v>
      </c>
      <c r="S142" s="4" t="s">
        <v>176</v>
      </c>
      <c r="T142">
        <v>15</v>
      </c>
      <c r="U142">
        <v>20</v>
      </c>
      <c r="V142" t="s">
        <v>59</v>
      </c>
      <c r="W142" t="s">
        <v>59</v>
      </c>
      <c r="X142">
        <v>257</v>
      </c>
    </row>
    <row r="143" spans="1:24" x14ac:dyDescent="0.3">
      <c r="A143" t="s">
        <v>586</v>
      </c>
      <c r="C143" t="s">
        <v>375</v>
      </c>
      <c r="D143" t="s">
        <v>574</v>
      </c>
      <c r="E143">
        <v>6</v>
      </c>
      <c r="F143" t="s">
        <v>377</v>
      </c>
      <c r="G143" t="s">
        <v>378</v>
      </c>
      <c r="H143">
        <v>4</v>
      </c>
      <c r="I143">
        <v>-20</v>
      </c>
      <c r="J143">
        <v>23000</v>
      </c>
      <c r="K143">
        <v>27000</v>
      </c>
      <c r="L143">
        <v>4650</v>
      </c>
      <c r="M143" t="s">
        <v>378</v>
      </c>
      <c r="N143">
        <v>4.8000000000000007</v>
      </c>
      <c r="O143" t="s">
        <v>378</v>
      </c>
      <c r="P143">
        <v>18.5</v>
      </c>
      <c r="Q143">
        <v>2225</v>
      </c>
      <c r="R143" s="4" t="s">
        <v>60</v>
      </c>
      <c r="S143" s="4" t="s">
        <v>176</v>
      </c>
      <c r="T143">
        <v>15</v>
      </c>
      <c r="U143">
        <v>20</v>
      </c>
      <c r="V143" t="s">
        <v>59</v>
      </c>
      <c r="W143" t="s">
        <v>59</v>
      </c>
      <c r="X143">
        <v>262</v>
      </c>
    </row>
    <row r="144" spans="1:24" x14ac:dyDescent="0.3">
      <c r="A144" t="s">
        <v>587</v>
      </c>
      <c r="C144" t="s">
        <v>375</v>
      </c>
      <c r="D144" t="s">
        <v>574</v>
      </c>
      <c r="E144">
        <v>1</v>
      </c>
      <c r="F144" t="s">
        <v>377</v>
      </c>
      <c r="G144" t="s">
        <v>378</v>
      </c>
      <c r="H144">
        <v>6</v>
      </c>
      <c r="I144">
        <v>-20</v>
      </c>
      <c r="J144">
        <v>3500</v>
      </c>
      <c r="K144">
        <v>4000</v>
      </c>
      <c r="L144">
        <v>800</v>
      </c>
      <c r="M144" t="s">
        <v>378</v>
      </c>
      <c r="N144">
        <v>0.8</v>
      </c>
      <c r="O144" t="s">
        <v>378</v>
      </c>
      <c r="P144">
        <v>3.1</v>
      </c>
      <c r="Q144">
        <v>375</v>
      </c>
      <c r="R144" s="4" t="s">
        <v>60</v>
      </c>
      <c r="S144" s="4" t="s">
        <v>61</v>
      </c>
      <c r="T144">
        <v>15</v>
      </c>
      <c r="U144">
        <v>20</v>
      </c>
      <c r="V144" t="s">
        <v>59</v>
      </c>
      <c r="W144" t="s">
        <v>59</v>
      </c>
      <c r="X144">
        <v>41</v>
      </c>
    </row>
    <row r="145" spans="1:24" x14ac:dyDescent="0.3">
      <c r="A145" t="s">
        <v>588</v>
      </c>
      <c r="C145" t="s">
        <v>375</v>
      </c>
      <c r="D145" t="s">
        <v>574</v>
      </c>
      <c r="E145">
        <v>1</v>
      </c>
      <c r="F145" t="s">
        <v>377</v>
      </c>
      <c r="G145" t="s">
        <v>378</v>
      </c>
      <c r="H145">
        <v>6</v>
      </c>
      <c r="I145">
        <v>-20</v>
      </c>
      <c r="J145">
        <v>4200</v>
      </c>
      <c r="K145">
        <v>4900</v>
      </c>
      <c r="L145">
        <v>785</v>
      </c>
      <c r="M145" t="s">
        <v>378</v>
      </c>
      <c r="N145">
        <v>0.8</v>
      </c>
      <c r="O145" t="s">
        <v>378</v>
      </c>
      <c r="P145">
        <v>3.1</v>
      </c>
      <c r="Q145">
        <v>375</v>
      </c>
      <c r="R145" s="4" t="s">
        <v>60</v>
      </c>
      <c r="S145" s="4" t="s">
        <v>61</v>
      </c>
      <c r="T145">
        <v>15</v>
      </c>
      <c r="U145">
        <v>20</v>
      </c>
      <c r="V145" t="s">
        <v>59</v>
      </c>
      <c r="W145" t="s">
        <v>59</v>
      </c>
      <c r="X145">
        <v>44</v>
      </c>
    </row>
    <row r="146" spans="1:24" x14ac:dyDescent="0.3">
      <c r="A146" t="s">
        <v>589</v>
      </c>
      <c r="C146" t="s">
        <v>375</v>
      </c>
      <c r="D146" t="s">
        <v>574</v>
      </c>
      <c r="E146">
        <v>1</v>
      </c>
      <c r="F146" t="s">
        <v>377</v>
      </c>
      <c r="G146" t="s">
        <v>378</v>
      </c>
      <c r="H146">
        <v>6</v>
      </c>
      <c r="I146">
        <v>-20</v>
      </c>
      <c r="J146">
        <v>4900</v>
      </c>
      <c r="K146">
        <v>5600</v>
      </c>
      <c r="L146">
        <v>775</v>
      </c>
      <c r="M146" t="s">
        <v>378</v>
      </c>
      <c r="N146">
        <v>0.8</v>
      </c>
      <c r="O146" t="s">
        <v>378</v>
      </c>
      <c r="P146">
        <v>3.1</v>
      </c>
      <c r="Q146">
        <v>375</v>
      </c>
      <c r="R146" s="4" t="s">
        <v>60</v>
      </c>
      <c r="S146" s="4" t="s">
        <v>61</v>
      </c>
      <c r="T146">
        <v>15</v>
      </c>
      <c r="U146">
        <v>20</v>
      </c>
      <c r="V146" t="s">
        <v>59</v>
      </c>
      <c r="W146" t="s">
        <v>59</v>
      </c>
      <c r="X146">
        <v>47</v>
      </c>
    </row>
    <row r="147" spans="1:24" x14ac:dyDescent="0.3">
      <c r="A147" t="s">
        <v>590</v>
      </c>
      <c r="C147" t="s">
        <v>375</v>
      </c>
      <c r="D147" t="s">
        <v>574</v>
      </c>
      <c r="E147">
        <v>2</v>
      </c>
      <c r="F147" t="s">
        <v>377</v>
      </c>
      <c r="G147" t="s">
        <v>378</v>
      </c>
      <c r="H147">
        <v>6</v>
      </c>
      <c r="I147">
        <v>-20</v>
      </c>
      <c r="J147">
        <v>6600</v>
      </c>
      <c r="K147">
        <v>7800</v>
      </c>
      <c r="L147">
        <v>775</v>
      </c>
      <c r="M147" t="s">
        <v>378</v>
      </c>
      <c r="N147">
        <v>1.6</v>
      </c>
      <c r="O147" t="s">
        <v>378</v>
      </c>
      <c r="P147">
        <v>6.3</v>
      </c>
      <c r="Q147">
        <v>750</v>
      </c>
      <c r="R147" s="4" t="s">
        <v>60</v>
      </c>
      <c r="S147" s="4" t="s">
        <v>121</v>
      </c>
      <c r="T147">
        <v>15</v>
      </c>
      <c r="U147">
        <v>20</v>
      </c>
      <c r="V147" t="s">
        <v>59</v>
      </c>
      <c r="W147" t="s">
        <v>59</v>
      </c>
      <c r="X147">
        <v>52</v>
      </c>
    </row>
    <row r="148" spans="1:24" x14ac:dyDescent="0.3">
      <c r="A148" t="s">
        <v>591</v>
      </c>
      <c r="C148" t="s">
        <v>375</v>
      </c>
      <c r="D148" t="s">
        <v>574</v>
      </c>
      <c r="E148">
        <v>2</v>
      </c>
      <c r="F148" t="s">
        <v>377</v>
      </c>
      <c r="G148" t="s">
        <v>378</v>
      </c>
      <c r="H148">
        <v>6</v>
      </c>
      <c r="I148">
        <v>-20</v>
      </c>
      <c r="J148">
        <v>7700</v>
      </c>
      <c r="K148">
        <v>8800</v>
      </c>
      <c r="L148">
        <v>1570</v>
      </c>
      <c r="M148" t="s">
        <v>378</v>
      </c>
      <c r="N148">
        <v>1.6</v>
      </c>
      <c r="O148" t="s">
        <v>378</v>
      </c>
      <c r="P148">
        <v>6.3</v>
      </c>
      <c r="Q148">
        <v>750</v>
      </c>
      <c r="R148" s="4" t="s">
        <v>60</v>
      </c>
      <c r="S148" s="4" t="s">
        <v>121</v>
      </c>
      <c r="T148">
        <v>15</v>
      </c>
      <c r="U148">
        <v>20</v>
      </c>
      <c r="V148" t="s">
        <v>59</v>
      </c>
      <c r="W148" t="s">
        <v>59</v>
      </c>
      <c r="X148">
        <v>55</v>
      </c>
    </row>
    <row r="149" spans="1:24" x14ac:dyDescent="0.3">
      <c r="A149" t="s">
        <v>592</v>
      </c>
      <c r="C149" t="s">
        <v>375</v>
      </c>
      <c r="D149" t="s">
        <v>574</v>
      </c>
      <c r="E149">
        <v>2</v>
      </c>
      <c r="F149" t="s">
        <v>377</v>
      </c>
      <c r="G149" t="s">
        <v>378</v>
      </c>
      <c r="H149">
        <v>6</v>
      </c>
      <c r="I149">
        <v>-20</v>
      </c>
      <c r="J149">
        <v>9000</v>
      </c>
      <c r="K149">
        <v>10600</v>
      </c>
      <c r="L149">
        <v>1550</v>
      </c>
      <c r="M149" t="s">
        <v>378</v>
      </c>
      <c r="N149">
        <v>1.6</v>
      </c>
      <c r="O149" t="s">
        <v>378</v>
      </c>
      <c r="P149">
        <v>6.3</v>
      </c>
      <c r="Q149">
        <v>750</v>
      </c>
      <c r="R149" s="4" t="s">
        <v>60</v>
      </c>
      <c r="S149" s="4" t="s">
        <v>121</v>
      </c>
      <c r="T149">
        <v>15</v>
      </c>
      <c r="U149">
        <v>20</v>
      </c>
      <c r="V149" t="s">
        <v>59</v>
      </c>
      <c r="W149" t="s">
        <v>59</v>
      </c>
      <c r="X149">
        <v>58</v>
      </c>
    </row>
    <row r="150" spans="1:24" x14ac:dyDescent="0.3">
      <c r="A150" t="s">
        <v>593</v>
      </c>
      <c r="C150" t="s">
        <v>375</v>
      </c>
      <c r="D150" t="s">
        <v>574</v>
      </c>
      <c r="E150">
        <v>2</v>
      </c>
      <c r="F150" t="s">
        <v>377</v>
      </c>
      <c r="G150" t="s">
        <v>378</v>
      </c>
      <c r="H150">
        <v>6</v>
      </c>
      <c r="I150">
        <v>-20</v>
      </c>
      <c r="J150">
        <v>10500</v>
      </c>
      <c r="K150">
        <v>12400</v>
      </c>
      <c r="L150">
        <v>1550</v>
      </c>
      <c r="M150" t="s">
        <v>378</v>
      </c>
      <c r="N150">
        <v>1.6</v>
      </c>
      <c r="O150" t="s">
        <v>378</v>
      </c>
      <c r="P150">
        <v>6.3</v>
      </c>
      <c r="Q150">
        <v>750</v>
      </c>
      <c r="R150" s="4" t="s">
        <v>60</v>
      </c>
      <c r="S150" s="4" t="s">
        <v>121</v>
      </c>
      <c r="T150">
        <v>15</v>
      </c>
      <c r="U150">
        <v>20</v>
      </c>
      <c r="V150" t="s">
        <v>59</v>
      </c>
      <c r="W150" t="s">
        <v>59</v>
      </c>
      <c r="X150">
        <v>62</v>
      </c>
    </row>
    <row r="151" spans="1:24" x14ac:dyDescent="0.3">
      <c r="A151" t="s">
        <v>594</v>
      </c>
      <c r="C151" t="s">
        <v>375</v>
      </c>
      <c r="D151" t="s">
        <v>574</v>
      </c>
      <c r="E151">
        <v>3</v>
      </c>
      <c r="F151" t="s">
        <v>377</v>
      </c>
      <c r="G151" t="s">
        <v>378</v>
      </c>
      <c r="H151">
        <v>6</v>
      </c>
      <c r="I151">
        <v>-20</v>
      </c>
      <c r="J151">
        <v>12100</v>
      </c>
      <c r="K151">
        <v>14200</v>
      </c>
      <c r="L151">
        <v>2355</v>
      </c>
      <c r="M151" t="s">
        <v>378</v>
      </c>
      <c r="N151">
        <v>2.4000000000000004</v>
      </c>
      <c r="O151" t="s">
        <v>378</v>
      </c>
      <c r="P151">
        <v>9.3000000000000007</v>
      </c>
      <c r="Q151">
        <v>1100</v>
      </c>
      <c r="R151" s="4" t="s">
        <v>60</v>
      </c>
      <c r="S151" s="4" t="s">
        <v>176</v>
      </c>
      <c r="T151">
        <v>15</v>
      </c>
      <c r="U151">
        <v>20</v>
      </c>
      <c r="V151" t="s">
        <v>59</v>
      </c>
      <c r="W151" t="s">
        <v>59</v>
      </c>
      <c r="X151">
        <v>78</v>
      </c>
    </row>
    <row r="152" spans="1:24" x14ac:dyDescent="0.3">
      <c r="A152" t="s">
        <v>595</v>
      </c>
      <c r="C152" t="s">
        <v>375</v>
      </c>
      <c r="D152" t="s">
        <v>574</v>
      </c>
      <c r="E152">
        <v>3</v>
      </c>
      <c r="F152" t="s">
        <v>377</v>
      </c>
      <c r="G152" t="s">
        <v>378</v>
      </c>
      <c r="H152">
        <v>6</v>
      </c>
      <c r="I152">
        <v>-20</v>
      </c>
      <c r="J152">
        <v>14200</v>
      </c>
      <c r="K152">
        <v>16600</v>
      </c>
      <c r="L152">
        <v>2325</v>
      </c>
      <c r="M152" t="s">
        <v>378</v>
      </c>
      <c r="N152">
        <v>2.4000000000000004</v>
      </c>
      <c r="O152" t="s">
        <v>378</v>
      </c>
      <c r="P152">
        <v>9.3000000000000007</v>
      </c>
      <c r="Q152">
        <v>1100</v>
      </c>
      <c r="R152" s="4" t="s">
        <v>60</v>
      </c>
      <c r="S152" s="4" t="s">
        <v>176</v>
      </c>
      <c r="T152">
        <v>15</v>
      </c>
      <c r="U152">
        <v>20</v>
      </c>
      <c r="V152" t="s">
        <v>59</v>
      </c>
      <c r="W152" t="s">
        <v>59</v>
      </c>
      <c r="X152">
        <v>85</v>
      </c>
    </row>
    <row r="153" spans="1:24" x14ac:dyDescent="0.3">
      <c r="A153" t="s">
        <v>596</v>
      </c>
      <c r="C153" t="s">
        <v>375</v>
      </c>
      <c r="D153" t="s">
        <v>574</v>
      </c>
      <c r="E153">
        <v>4</v>
      </c>
      <c r="F153" t="s">
        <v>377</v>
      </c>
      <c r="G153" t="s">
        <v>378</v>
      </c>
      <c r="H153">
        <v>6</v>
      </c>
      <c r="I153">
        <v>-20</v>
      </c>
      <c r="J153">
        <v>16200</v>
      </c>
      <c r="K153">
        <v>18700</v>
      </c>
      <c r="L153">
        <v>3140</v>
      </c>
      <c r="M153" t="s">
        <v>378</v>
      </c>
      <c r="N153">
        <v>3.2</v>
      </c>
      <c r="O153" t="s">
        <v>378</v>
      </c>
      <c r="P153">
        <v>12.3</v>
      </c>
      <c r="Q153">
        <v>1475</v>
      </c>
      <c r="R153" s="4" t="s">
        <v>60</v>
      </c>
      <c r="S153" s="4" t="s">
        <v>176</v>
      </c>
      <c r="T153">
        <v>15</v>
      </c>
      <c r="U153">
        <v>20</v>
      </c>
      <c r="V153" t="s">
        <v>59</v>
      </c>
      <c r="W153" t="s">
        <v>59</v>
      </c>
      <c r="X153">
        <v>124</v>
      </c>
    </row>
    <row r="154" spans="1:24" x14ac:dyDescent="0.3">
      <c r="A154" t="s">
        <v>597</v>
      </c>
      <c r="C154" t="s">
        <v>375</v>
      </c>
      <c r="D154" t="s">
        <v>574</v>
      </c>
      <c r="E154">
        <v>4</v>
      </c>
      <c r="F154" t="s">
        <v>377</v>
      </c>
      <c r="G154" t="s">
        <v>378</v>
      </c>
      <c r="H154">
        <v>6</v>
      </c>
      <c r="I154">
        <v>-20</v>
      </c>
      <c r="J154">
        <v>18200</v>
      </c>
      <c r="K154">
        <v>21000</v>
      </c>
      <c r="L154">
        <v>3100</v>
      </c>
      <c r="M154" t="s">
        <v>378</v>
      </c>
      <c r="N154">
        <v>3.2</v>
      </c>
      <c r="O154" t="s">
        <v>378</v>
      </c>
      <c r="P154">
        <v>12.3</v>
      </c>
      <c r="Q154">
        <v>1475</v>
      </c>
      <c r="R154" s="4" t="s">
        <v>60</v>
      </c>
      <c r="S154" s="4" t="s">
        <v>176</v>
      </c>
      <c r="T154">
        <v>15</v>
      </c>
      <c r="U154">
        <v>20</v>
      </c>
      <c r="V154" t="s">
        <v>59</v>
      </c>
      <c r="W154" t="s">
        <v>59</v>
      </c>
      <c r="X154">
        <v>147</v>
      </c>
    </row>
    <row r="155" spans="1:24" x14ac:dyDescent="0.3">
      <c r="A155" t="s">
        <v>598</v>
      </c>
      <c r="C155" t="s">
        <v>375</v>
      </c>
      <c r="D155" t="s">
        <v>574</v>
      </c>
      <c r="E155">
        <v>5</v>
      </c>
      <c r="F155" t="s">
        <v>377</v>
      </c>
      <c r="G155" t="s">
        <v>378</v>
      </c>
      <c r="H155">
        <v>6</v>
      </c>
      <c r="I155">
        <v>-20</v>
      </c>
      <c r="J155">
        <v>20000</v>
      </c>
      <c r="K155">
        <v>22800</v>
      </c>
      <c r="L155">
        <v>3925</v>
      </c>
      <c r="M155" t="s">
        <v>378</v>
      </c>
      <c r="N155">
        <v>4</v>
      </c>
      <c r="O155" t="s">
        <v>378</v>
      </c>
      <c r="P155">
        <v>15.4</v>
      </c>
      <c r="Q155">
        <v>1850</v>
      </c>
      <c r="R155" s="4" t="s">
        <v>60</v>
      </c>
      <c r="S155" s="4" t="s">
        <v>176</v>
      </c>
      <c r="T155">
        <v>15</v>
      </c>
      <c r="U155">
        <v>20</v>
      </c>
      <c r="V155" t="s">
        <v>59</v>
      </c>
      <c r="W155" t="s">
        <v>59</v>
      </c>
      <c r="X155">
        <v>195</v>
      </c>
    </row>
    <row r="156" spans="1:24" x14ac:dyDescent="0.3">
      <c r="A156" t="s">
        <v>599</v>
      </c>
      <c r="C156" t="s">
        <v>375</v>
      </c>
      <c r="D156" t="s">
        <v>574</v>
      </c>
      <c r="E156">
        <v>6</v>
      </c>
      <c r="F156" t="s">
        <v>377</v>
      </c>
      <c r="G156" t="s">
        <v>378</v>
      </c>
      <c r="H156">
        <v>6</v>
      </c>
      <c r="I156">
        <v>-20</v>
      </c>
      <c r="J156">
        <v>24400</v>
      </c>
      <c r="K156">
        <v>27900</v>
      </c>
      <c r="L156">
        <v>4710</v>
      </c>
      <c r="M156" t="s">
        <v>378</v>
      </c>
      <c r="N156">
        <v>4.8000000000000007</v>
      </c>
      <c r="O156" t="s">
        <v>378</v>
      </c>
      <c r="P156">
        <v>18.5</v>
      </c>
      <c r="Q156">
        <v>2225</v>
      </c>
      <c r="R156" s="4" t="s">
        <v>60</v>
      </c>
      <c r="S156" s="4" t="s">
        <v>176</v>
      </c>
      <c r="T156">
        <v>15</v>
      </c>
      <c r="U156">
        <v>20</v>
      </c>
      <c r="V156" t="s">
        <v>59</v>
      </c>
      <c r="W156" t="s">
        <v>59</v>
      </c>
      <c r="X156">
        <v>238</v>
      </c>
    </row>
    <row r="157" spans="1:24" x14ac:dyDescent="0.3">
      <c r="A157" t="s">
        <v>600</v>
      </c>
      <c r="C157" t="s">
        <v>375</v>
      </c>
      <c r="D157" t="s">
        <v>574</v>
      </c>
      <c r="E157">
        <v>6</v>
      </c>
      <c r="F157" t="s">
        <v>377</v>
      </c>
      <c r="G157" t="s">
        <v>378</v>
      </c>
      <c r="H157">
        <v>6</v>
      </c>
      <c r="I157">
        <v>-20</v>
      </c>
      <c r="J157">
        <v>28100</v>
      </c>
      <c r="K157">
        <v>33000</v>
      </c>
      <c r="L157">
        <v>4650</v>
      </c>
      <c r="M157" t="s">
        <v>378</v>
      </c>
      <c r="N157">
        <v>4.8000000000000007</v>
      </c>
      <c r="O157" t="s">
        <v>378</v>
      </c>
      <c r="P157">
        <v>18.5</v>
      </c>
      <c r="Q157">
        <v>2225</v>
      </c>
      <c r="R157" s="4" t="s">
        <v>60</v>
      </c>
      <c r="S157" s="4" t="s">
        <v>176</v>
      </c>
      <c r="T157">
        <v>15</v>
      </c>
      <c r="U157">
        <v>20</v>
      </c>
      <c r="V157" t="s">
        <v>59</v>
      </c>
      <c r="W157" t="s">
        <v>59</v>
      </c>
      <c r="X157">
        <v>262</v>
      </c>
    </row>
    <row r="158" spans="1:24" x14ac:dyDescent="0.3">
      <c r="A158" t="s">
        <v>628</v>
      </c>
      <c r="C158" t="s">
        <v>375</v>
      </c>
      <c r="D158" t="s">
        <v>574</v>
      </c>
      <c r="E158">
        <v>1</v>
      </c>
      <c r="F158" t="s">
        <v>381</v>
      </c>
      <c r="G158" t="s">
        <v>378</v>
      </c>
      <c r="H158">
        <v>4</v>
      </c>
      <c r="I158">
        <v>-20</v>
      </c>
      <c r="J158">
        <v>2700</v>
      </c>
      <c r="K158">
        <v>3100</v>
      </c>
      <c r="L158">
        <v>800</v>
      </c>
      <c r="M158" t="s">
        <v>378</v>
      </c>
      <c r="N158">
        <v>0.8</v>
      </c>
      <c r="O158" t="s">
        <v>378</v>
      </c>
      <c r="P158">
        <v>3.1</v>
      </c>
      <c r="Q158">
        <v>375</v>
      </c>
      <c r="R158" s="4" t="s">
        <v>60</v>
      </c>
      <c r="S158" s="4" t="s">
        <v>61</v>
      </c>
      <c r="T158">
        <v>15</v>
      </c>
      <c r="U158">
        <v>20</v>
      </c>
      <c r="V158" t="s">
        <v>59</v>
      </c>
      <c r="W158" t="s">
        <v>59</v>
      </c>
      <c r="X158">
        <v>40</v>
      </c>
    </row>
    <row r="159" spans="1:24" x14ac:dyDescent="0.3">
      <c r="A159" t="s">
        <v>629</v>
      </c>
      <c r="C159" t="s">
        <v>375</v>
      </c>
      <c r="D159" t="s">
        <v>574</v>
      </c>
      <c r="E159">
        <v>1</v>
      </c>
      <c r="F159" t="s">
        <v>381</v>
      </c>
      <c r="G159" t="s">
        <v>378</v>
      </c>
      <c r="H159">
        <v>4</v>
      </c>
      <c r="I159">
        <v>-20</v>
      </c>
      <c r="J159">
        <v>3200</v>
      </c>
      <c r="K159">
        <v>3800</v>
      </c>
      <c r="L159">
        <v>785</v>
      </c>
      <c r="M159" t="s">
        <v>378</v>
      </c>
      <c r="N159">
        <v>0.8</v>
      </c>
      <c r="O159" t="s">
        <v>378</v>
      </c>
      <c r="P159">
        <v>3.1</v>
      </c>
      <c r="Q159">
        <v>375</v>
      </c>
      <c r="R159" s="4" t="s">
        <v>60</v>
      </c>
      <c r="S159" s="4" t="s">
        <v>61</v>
      </c>
      <c r="T159">
        <v>15</v>
      </c>
      <c r="U159">
        <v>20</v>
      </c>
      <c r="V159" t="s">
        <v>59</v>
      </c>
      <c r="W159" t="s">
        <v>59</v>
      </c>
      <c r="X159">
        <v>42</v>
      </c>
    </row>
    <row r="160" spans="1:24" x14ac:dyDescent="0.3">
      <c r="A160" t="s">
        <v>630</v>
      </c>
      <c r="C160" t="s">
        <v>375</v>
      </c>
      <c r="D160" t="s">
        <v>574</v>
      </c>
      <c r="E160">
        <v>1</v>
      </c>
      <c r="F160" t="s">
        <v>381</v>
      </c>
      <c r="G160" t="s">
        <v>378</v>
      </c>
      <c r="H160">
        <v>4</v>
      </c>
      <c r="I160">
        <v>-20</v>
      </c>
      <c r="J160">
        <v>3800</v>
      </c>
      <c r="K160">
        <v>4400</v>
      </c>
      <c r="L160">
        <v>775</v>
      </c>
      <c r="M160" t="s">
        <v>378</v>
      </c>
      <c r="N160">
        <v>0.8</v>
      </c>
      <c r="O160" t="s">
        <v>378</v>
      </c>
      <c r="P160">
        <v>3.1</v>
      </c>
      <c r="Q160">
        <v>375</v>
      </c>
      <c r="R160" s="4" t="s">
        <v>60</v>
      </c>
      <c r="S160" s="4" t="s">
        <v>61</v>
      </c>
      <c r="T160">
        <v>15</v>
      </c>
      <c r="U160">
        <v>20</v>
      </c>
      <c r="V160" t="s">
        <v>59</v>
      </c>
      <c r="W160" t="s">
        <v>59</v>
      </c>
      <c r="X160">
        <v>46</v>
      </c>
    </row>
    <row r="161" spans="1:24" x14ac:dyDescent="0.3">
      <c r="A161" t="s">
        <v>631</v>
      </c>
      <c r="C161" t="s">
        <v>375</v>
      </c>
      <c r="D161" t="s">
        <v>574</v>
      </c>
      <c r="E161">
        <v>2</v>
      </c>
      <c r="F161" t="s">
        <v>381</v>
      </c>
      <c r="G161" t="s">
        <v>378</v>
      </c>
      <c r="H161">
        <v>4</v>
      </c>
      <c r="I161">
        <v>-20</v>
      </c>
      <c r="J161">
        <v>5100</v>
      </c>
      <c r="K161">
        <v>5900</v>
      </c>
      <c r="L161">
        <v>1600</v>
      </c>
      <c r="M161" t="s">
        <v>378</v>
      </c>
      <c r="N161">
        <v>1.6</v>
      </c>
      <c r="O161" t="s">
        <v>378</v>
      </c>
      <c r="P161">
        <v>6.3</v>
      </c>
      <c r="Q161">
        <v>750</v>
      </c>
      <c r="R161" s="4" t="s">
        <v>60</v>
      </c>
      <c r="S161" s="4" t="s">
        <v>121</v>
      </c>
      <c r="T161">
        <v>15</v>
      </c>
      <c r="U161">
        <v>20</v>
      </c>
      <c r="V161" t="s">
        <v>59</v>
      </c>
      <c r="W161" t="s">
        <v>59</v>
      </c>
      <c r="X161">
        <v>50</v>
      </c>
    </row>
    <row r="162" spans="1:24" x14ac:dyDescent="0.3">
      <c r="A162" t="s">
        <v>632</v>
      </c>
      <c r="C162" t="s">
        <v>375</v>
      </c>
      <c r="D162" t="s">
        <v>574</v>
      </c>
      <c r="E162">
        <v>2</v>
      </c>
      <c r="F162" t="s">
        <v>381</v>
      </c>
      <c r="G162" t="s">
        <v>378</v>
      </c>
      <c r="H162">
        <v>4</v>
      </c>
      <c r="I162">
        <v>-20</v>
      </c>
      <c r="J162">
        <v>6400</v>
      </c>
      <c r="K162">
        <v>7300</v>
      </c>
      <c r="L162">
        <v>1570</v>
      </c>
      <c r="M162" t="s">
        <v>378</v>
      </c>
      <c r="N162">
        <v>1.6</v>
      </c>
      <c r="O162" t="s">
        <v>378</v>
      </c>
      <c r="P162">
        <v>6.3</v>
      </c>
      <c r="Q162">
        <v>750</v>
      </c>
      <c r="R162" s="4" t="s">
        <v>60</v>
      </c>
      <c r="S162" s="4" t="s">
        <v>121</v>
      </c>
      <c r="T162">
        <v>15</v>
      </c>
      <c r="U162">
        <v>20</v>
      </c>
      <c r="V162" t="s">
        <v>59</v>
      </c>
      <c r="W162" t="s">
        <v>59</v>
      </c>
      <c r="X162">
        <v>52</v>
      </c>
    </row>
    <row r="163" spans="1:24" x14ac:dyDescent="0.3">
      <c r="A163" t="s">
        <v>633</v>
      </c>
      <c r="C163" t="s">
        <v>375</v>
      </c>
      <c r="D163" t="s">
        <v>574</v>
      </c>
      <c r="E163">
        <v>2</v>
      </c>
      <c r="F163" t="s">
        <v>381</v>
      </c>
      <c r="G163" t="s">
        <v>378</v>
      </c>
      <c r="H163">
        <v>4</v>
      </c>
      <c r="I163">
        <v>-20</v>
      </c>
      <c r="J163">
        <v>8000</v>
      </c>
      <c r="K163">
        <v>9500</v>
      </c>
      <c r="L163">
        <v>1550</v>
      </c>
      <c r="M163" t="s">
        <v>378</v>
      </c>
      <c r="N163">
        <v>1.6</v>
      </c>
      <c r="O163" t="s">
        <v>378</v>
      </c>
      <c r="P163">
        <v>6.3</v>
      </c>
      <c r="Q163">
        <v>750</v>
      </c>
      <c r="R163" s="4" t="s">
        <v>60</v>
      </c>
      <c r="S163" s="4" t="s">
        <v>121</v>
      </c>
      <c r="T163">
        <v>15</v>
      </c>
      <c r="U163">
        <v>20</v>
      </c>
      <c r="V163" t="s">
        <v>59</v>
      </c>
      <c r="W163" t="s">
        <v>59</v>
      </c>
      <c r="X163">
        <v>55</v>
      </c>
    </row>
    <row r="164" spans="1:24" x14ac:dyDescent="0.3">
      <c r="A164" t="s">
        <v>634</v>
      </c>
      <c r="C164" t="s">
        <v>375</v>
      </c>
      <c r="D164" t="s">
        <v>574</v>
      </c>
      <c r="E164">
        <v>3</v>
      </c>
      <c r="F164" t="s">
        <v>381</v>
      </c>
      <c r="G164" t="s">
        <v>378</v>
      </c>
      <c r="H164">
        <v>4</v>
      </c>
      <c r="I164">
        <v>-20</v>
      </c>
      <c r="J164">
        <v>9400</v>
      </c>
      <c r="K164">
        <v>10900</v>
      </c>
      <c r="L164">
        <v>1570</v>
      </c>
      <c r="M164" t="s">
        <v>378</v>
      </c>
      <c r="N164">
        <v>2.4000000000000004</v>
      </c>
      <c r="O164" t="s">
        <v>378</v>
      </c>
      <c r="P164">
        <v>9.3000000000000007</v>
      </c>
      <c r="Q164">
        <v>1100</v>
      </c>
      <c r="R164" s="4" t="s">
        <v>60</v>
      </c>
      <c r="S164" s="4" t="s">
        <v>176</v>
      </c>
      <c r="T164">
        <v>15</v>
      </c>
      <c r="U164">
        <v>20</v>
      </c>
      <c r="V164" t="s">
        <v>59</v>
      </c>
      <c r="W164" t="s">
        <v>59</v>
      </c>
      <c r="X164">
        <v>79</v>
      </c>
    </row>
    <row r="165" spans="1:24" x14ac:dyDescent="0.3">
      <c r="A165" t="s">
        <v>635</v>
      </c>
      <c r="C165" t="s">
        <v>375</v>
      </c>
      <c r="D165" t="s">
        <v>574</v>
      </c>
      <c r="E165">
        <v>3</v>
      </c>
      <c r="F165" t="s">
        <v>381</v>
      </c>
      <c r="G165" t="s">
        <v>378</v>
      </c>
      <c r="H165">
        <v>4</v>
      </c>
      <c r="I165">
        <v>-20</v>
      </c>
      <c r="J165">
        <v>11000</v>
      </c>
      <c r="K165">
        <v>12800</v>
      </c>
      <c r="L165">
        <v>2325</v>
      </c>
      <c r="M165" t="s">
        <v>378</v>
      </c>
      <c r="N165">
        <v>2.4000000000000004</v>
      </c>
      <c r="O165" t="s">
        <v>378</v>
      </c>
      <c r="P165">
        <v>9.3000000000000007</v>
      </c>
      <c r="Q165">
        <v>1100</v>
      </c>
      <c r="R165" s="4" t="s">
        <v>60</v>
      </c>
      <c r="S165" s="4" t="s">
        <v>176</v>
      </c>
      <c r="T165">
        <v>15</v>
      </c>
      <c r="U165">
        <v>20</v>
      </c>
      <c r="V165" t="s">
        <v>59</v>
      </c>
      <c r="W165" t="s">
        <v>59</v>
      </c>
      <c r="X165">
        <v>84</v>
      </c>
    </row>
    <row r="166" spans="1:24" x14ac:dyDescent="0.3">
      <c r="A166" t="s">
        <v>636</v>
      </c>
      <c r="C166" t="s">
        <v>375</v>
      </c>
      <c r="D166" t="s">
        <v>574</v>
      </c>
      <c r="E166">
        <v>4</v>
      </c>
      <c r="F166" t="s">
        <v>381</v>
      </c>
      <c r="G166" t="s">
        <v>378</v>
      </c>
      <c r="H166">
        <v>4</v>
      </c>
      <c r="I166">
        <v>-20</v>
      </c>
      <c r="J166">
        <v>12500</v>
      </c>
      <c r="K166">
        <v>14400</v>
      </c>
      <c r="L166">
        <v>3140</v>
      </c>
      <c r="M166" t="s">
        <v>378</v>
      </c>
      <c r="N166">
        <v>3.2</v>
      </c>
      <c r="O166" t="s">
        <v>378</v>
      </c>
      <c r="P166">
        <v>12.3</v>
      </c>
      <c r="Q166">
        <v>1475</v>
      </c>
      <c r="R166" s="4" t="s">
        <v>60</v>
      </c>
      <c r="S166" s="4" t="s">
        <v>176</v>
      </c>
      <c r="T166">
        <v>15</v>
      </c>
      <c r="U166">
        <v>20</v>
      </c>
      <c r="V166" t="s">
        <v>59</v>
      </c>
      <c r="W166" t="s">
        <v>59</v>
      </c>
      <c r="X166">
        <v>124</v>
      </c>
    </row>
    <row r="167" spans="1:24" x14ac:dyDescent="0.3">
      <c r="A167" t="s">
        <v>637</v>
      </c>
      <c r="C167" t="s">
        <v>375</v>
      </c>
      <c r="D167" t="s">
        <v>574</v>
      </c>
      <c r="E167">
        <v>4</v>
      </c>
      <c r="F167" t="s">
        <v>381</v>
      </c>
      <c r="G167" t="s">
        <v>378</v>
      </c>
      <c r="H167">
        <v>4</v>
      </c>
      <c r="I167">
        <v>-20</v>
      </c>
      <c r="J167">
        <v>14100</v>
      </c>
      <c r="K167">
        <v>16300</v>
      </c>
      <c r="L167">
        <v>3100</v>
      </c>
      <c r="M167" t="s">
        <v>378</v>
      </c>
      <c r="N167">
        <v>3.2</v>
      </c>
      <c r="O167" t="s">
        <v>378</v>
      </c>
      <c r="P167">
        <v>12.3</v>
      </c>
      <c r="Q167">
        <v>1475</v>
      </c>
      <c r="R167" s="4" t="s">
        <v>60</v>
      </c>
      <c r="S167" s="4" t="s">
        <v>176</v>
      </c>
      <c r="T167">
        <v>15</v>
      </c>
      <c r="U167">
        <v>20</v>
      </c>
      <c r="V167" t="s">
        <v>59</v>
      </c>
      <c r="W167" t="s">
        <v>59</v>
      </c>
      <c r="X167">
        <v>144</v>
      </c>
    </row>
    <row r="168" spans="1:24" x14ac:dyDescent="0.3">
      <c r="A168" t="s">
        <v>638</v>
      </c>
      <c r="C168" t="s">
        <v>375</v>
      </c>
      <c r="D168" t="s">
        <v>574</v>
      </c>
      <c r="E168">
        <v>5</v>
      </c>
      <c r="F168" t="s">
        <v>381</v>
      </c>
      <c r="G168" t="s">
        <v>378</v>
      </c>
      <c r="H168">
        <v>4</v>
      </c>
      <c r="I168">
        <v>-20</v>
      </c>
      <c r="J168">
        <v>15500</v>
      </c>
      <c r="K168">
        <v>17700</v>
      </c>
      <c r="L168">
        <v>3925</v>
      </c>
      <c r="M168" t="s">
        <v>378</v>
      </c>
      <c r="N168">
        <v>4</v>
      </c>
      <c r="O168" t="s">
        <v>378</v>
      </c>
      <c r="P168">
        <v>15.4</v>
      </c>
      <c r="Q168">
        <v>1850</v>
      </c>
      <c r="R168" s="4" t="s">
        <v>60</v>
      </c>
      <c r="S168" s="4" t="s">
        <v>176</v>
      </c>
      <c r="T168">
        <v>15</v>
      </c>
      <c r="U168">
        <v>20</v>
      </c>
      <c r="V168" t="s">
        <v>59</v>
      </c>
      <c r="W168" t="s">
        <v>59</v>
      </c>
      <c r="X168">
        <v>191</v>
      </c>
    </row>
    <row r="169" spans="1:24" x14ac:dyDescent="0.3">
      <c r="A169" t="s">
        <v>639</v>
      </c>
      <c r="C169" t="s">
        <v>375</v>
      </c>
      <c r="D169" t="s">
        <v>574</v>
      </c>
      <c r="E169">
        <v>6</v>
      </c>
      <c r="F169" t="s">
        <v>381</v>
      </c>
      <c r="G169" t="s">
        <v>378</v>
      </c>
      <c r="H169">
        <v>4</v>
      </c>
      <c r="I169">
        <v>-20</v>
      </c>
      <c r="J169">
        <v>19500</v>
      </c>
      <c r="K169">
        <v>22500</v>
      </c>
      <c r="L169">
        <v>3140</v>
      </c>
      <c r="M169" t="s">
        <v>378</v>
      </c>
      <c r="N169">
        <v>4.8000000000000007</v>
      </c>
      <c r="O169" t="s">
        <v>378</v>
      </c>
      <c r="P169">
        <v>18.5</v>
      </c>
      <c r="Q169">
        <v>2225</v>
      </c>
      <c r="R169" s="4" t="s">
        <v>60</v>
      </c>
      <c r="S169" s="4" t="s">
        <v>176</v>
      </c>
      <c r="T169">
        <v>15</v>
      </c>
      <c r="U169">
        <v>20</v>
      </c>
      <c r="V169" t="s">
        <v>59</v>
      </c>
      <c r="W169" t="s">
        <v>59</v>
      </c>
      <c r="X169">
        <v>257</v>
      </c>
    </row>
    <row r="170" spans="1:24" x14ac:dyDescent="0.3">
      <c r="A170" t="s">
        <v>640</v>
      </c>
      <c r="C170" t="s">
        <v>375</v>
      </c>
      <c r="D170" t="s">
        <v>574</v>
      </c>
      <c r="E170">
        <v>6</v>
      </c>
      <c r="F170" t="s">
        <v>381</v>
      </c>
      <c r="G170" t="s">
        <v>378</v>
      </c>
      <c r="H170">
        <v>4</v>
      </c>
      <c r="I170">
        <v>-20</v>
      </c>
      <c r="J170">
        <v>23000</v>
      </c>
      <c r="K170">
        <v>27000</v>
      </c>
      <c r="L170">
        <v>4650</v>
      </c>
      <c r="M170" t="s">
        <v>378</v>
      </c>
      <c r="N170">
        <v>4.8000000000000007</v>
      </c>
      <c r="O170" t="s">
        <v>378</v>
      </c>
      <c r="P170">
        <v>18.5</v>
      </c>
      <c r="Q170">
        <v>2225</v>
      </c>
      <c r="R170" s="4" t="s">
        <v>60</v>
      </c>
      <c r="S170" s="4" t="s">
        <v>176</v>
      </c>
      <c r="T170">
        <v>15</v>
      </c>
      <c r="U170">
        <v>20</v>
      </c>
      <c r="V170" t="s">
        <v>59</v>
      </c>
      <c r="W170" t="s">
        <v>59</v>
      </c>
      <c r="X170">
        <v>262</v>
      </c>
    </row>
    <row r="171" spans="1:24" x14ac:dyDescent="0.3">
      <c r="A171" t="s">
        <v>641</v>
      </c>
      <c r="C171" t="s">
        <v>375</v>
      </c>
      <c r="D171" t="s">
        <v>574</v>
      </c>
      <c r="E171">
        <v>1</v>
      </c>
      <c r="F171" t="s">
        <v>381</v>
      </c>
      <c r="G171" t="s">
        <v>378</v>
      </c>
      <c r="H171">
        <v>6</v>
      </c>
      <c r="I171">
        <v>-20</v>
      </c>
      <c r="J171">
        <v>3500</v>
      </c>
      <c r="K171">
        <v>4000</v>
      </c>
      <c r="L171">
        <v>800</v>
      </c>
      <c r="M171" t="s">
        <v>378</v>
      </c>
      <c r="N171">
        <v>0.8</v>
      </c>
      <c r="O171" t="s">
        <v>378</v>
      </c>
      <c r="P171">
        <v>3.1</v>
      </c>
      <c r="Q171">
        <v>375</v>
      </c>
      <c r="R171" s="4" t="s">
        <v>60</v>
      </c>
      <c r="S171" s="4" t="s">
        <v>61</v>
      </c>
      <c r="T171">
        <v>15</v>
      </c>
      <c r="U171">
        <v>20</v>
      </c>
      <c r="V171" t="s">
        <v>59</v>
      </c>
      <c r="W171" t="s">
        <v>59</v>
      </c>
      <c r="X171">
        <v>41</v>
      </c>
    </row>
    <row r="172" spans="1:24" x14ac:dyDescent="0.3">
      <c r="A172" t="s">
        <v>642</v>
      </c>
      <c r="C172" t="s">
        <v>375</v>
      </c>
      <c r="D172" t="s">
        <v>574</v>
      </c>
      <c r="E172">
        <v>1</v>
      </c>
      <c r="F172" t="s">
        <v>381</v>
      </c>
      <c r="G172" t="s">
        <v>378</v>
      </c>
      <c r="H172">
        <v>6</v>
      </c>
      <c r="I172">
        <v>-20</v>
      </c>
      <c r="J172">
        <v>4200</v>
      </c>
      <c r="K172">
        <v>4900</v>
      </c>
      <c r="L172">
        <v>785</v>
      </c>
      <c r="M172" t="s">
        <v>378</v>
      </c>
      <c r="N172">
        <v>0.8</v>
      </c>
      <c r="O172" t="s">
        <v>378</v>
      </c>
      <c r="P172">
        <v>3.1</v>
      </c>
      <c r="Q172">
        <v>375</v>
      </c>
      <c r="R172" s="4" t="s">
        <v>60</v>
      </c>
      <c r="S172" s="4" t="s">
        <v>61</v>
      </c>
      <c r="T172">
        <v>15</v>
      </c>
      <c r="U172">
        <v>20</v>
      </c>
      <c r="V172" t="s">
        <v>59</v>
      </c>
      <c r="W172" t="s">
        <v>59</v>
      </c>
      <c r="X172">
        <v>44</v>
      </c>
    </row>
    <row r="173" spans="1:24" x14ac:dyDescent="0.3">
      <c r="A173" t="s">
        <v>643</v>
      </c>
      <c r="C173" t="s">
        <v>375</v>
      </c>
      <c r="D173" t="s">
        <v>574</v>
      </c>
      <c r="E173">
        <v>1</v>
      </c>
      <c r="F173" t="s">
        <v>381</v>
      </c>
      <c r="G173" t="s">
        <v>378</v>
      </c>
      <c r="H173">
        <v>6</v>
      </c>
      <c r="I173">
        <v>-20</v>
      </c>
      <c r="J173">
        <v>4900</v>
      </c>
      <c r="K173">
        <v>5600</v>
      </c>
      <c r="L173">
        <v>775</v>
      </c>
      <c r="M173" t="s">
        <v>378</v>
      </c>
      <c r="N173">
        <v>0.8</v>
      </c>
      <c r="O173" t="s">
        <v>378</v>
      </c>
      <c r="P173">
        <v>3.1</v>
      </c>
      <c r="Q173">
        <v>375</v>
      </c>
      <c r="R173" s="4" t="s">
        <v>60</v>
      </c>
      <c r="S173" s="4" t="s">
        <v>61</v>
      </c>
      <c r="T173">
        <v>15</v>
      </c>
      <c r="U173">
        <v>20</v>
      </c>
      <c r="V173" t="s">
        <v>59</v>
      </c>
      <c r="W173" t="s">
        <v>59</v>
      </c>
      <c r="X173">
        <v>47</v>
      </c>
    </row>
    <row r="174" spans="1:24" x14ac:dyDescent="0.3">
      <c r="A174" t="s">
        <v>644</v>
      </c>
      <c r="C174" t="s">
        <v>375</v>
      </c>
      <c r="D174" t="s">
        <v>574</v>
      </c>
      <c r="E174">
        <v>2</v>
      </c>
      <c r="F174" t="s">
        <v>381</v>
      </c>
      <c r="G174" t="s">
        <v>378</v>
      </c>
      <c r="H174">
        <v>6</v>
      </c>
      <c r="I174">
        <v>-20</v>
      </c>
      <c r="J174">
        <v>6600</v>
      </c>
      <c r="K174">
        <v>7800</v>
      </c>
      <c r="L174">
        <v>775</v>
      </c>
      <c r="M174" t="s">
        <v>378</v>
      </c>
      <c r="N174">
        <v>1.6</v>
      </c>
      <c r="O174" t="s">
        <v>378</v>
      </c>
      <c r="P174">
        <v>6.3</v>
      </c>
      <c r="Q174">
        <v>750</v>
      </c>
      <c r="R174" s="4" t="s">
        <v>60</v>
      </c>
      <c r="S174" s="4" t="s">
        <v>121</v>
      </c>
      <c r="T174">
        <v>15</v>
      </c>
      <c r="U174">
        <v>20</v>
      </c>
      <c r="V174" t="s">
        <v>59</v>
      </c>
      <c r="W174" t="s">
        <v>59</v>
      </c>
      <c r="X174">
        <v>52</v>
      </c>
    </row>
    <row r="175" spans="1:24" x14ac:dyDescent="0.3">
      <c r="A175" t="s">
        <v>645</v>
      </c>
      <c r="C175" t="s">
        <v>375</v>
      </c>
      <c r="D175" t="s">
        <v>574</v>
      </c>
      <c r="E175">
        <v>2</v>
      </c>
      <c r="F175" t="s">
        <v>381</v>
      </c>
      <c r="G175" t="s">
        <v>378</v>
      </c>
      <c r="H175">
        <v>6</v>
      </c>
      <c r="I175">
        <v>-20</v>
      </c>
      <c r="J175">
        <v>7700</v>
      </c>
      <c r="K175">
        <v>8800</v>
      </c>
      <c r="L175">
        <v>1570</v>
      </c>
      <c r="M175" t="s">
        <v>378</v>
      </c>
      <c r="N175">
        <v>1.6</v>
      </c>
      <c r="O175" t="s">
        <v>378</v>
      </c>
      <c r="P175">
        <v>6.3</v>
      </c>
      <c r="Q175">
        <v>750</v>
      </c>
      <c r="R175" s="4" t="s">
        <v>60</v>
      </c>
      <c r="S175" s="4" t="s">
        <v>121</v>
      </c>
      <c r="T175">
        <v>15</v>
      </c>
      <c r="U175">
        <v>20</v>
      </c>
      <c r="V175" t="s">
        <v>59</v>
      </c>
      <c r="W175" t="s">
        <v>59</v>
      </c>
      <c r="X175">
        <v>55</v>
      </c>
    </row>
    <row r="176" spans="1:24" x14ac:dyDescent="0.3">
      <c r="A176" t="s">
        <v>646</v>
      </c>
      <c r="C176" t="s">
        <v>375</v>
      </c>
      <c r="D176" t="s">
        <v>574</v>
      </c>
      <c r="E176">
        <v>2</v>
      </c>
      <c r="F176" t="s">
        <v>381</v>
      </c>
      <c r="G176" t="s">
        <v>378</v>
      </c>
      <c r="H176">
        <v>6</v>
      </c>
      <c r="I176">
        <v>-20</v>
      </c>
      <c r="J176">
        <v>9000</v>
      </c>
      <c r="K176">
        <v>10600</v>
      </c>
      <c r="L176">
        <v>1550</v>
      </c>
      <c r="M176" t="s">
        <v>378</v>
      </c>
      <c r="N176">
        <v>1.6</v>
      </c>
      <c r="O176" t="s">
        <v>378</v>
      </c>
      <c r="P176">
        <v>6.3</v>
      </c>
      <c r="Q176">
        <v>750</v>
      </c>
      <c r="R176" s="4" t="s">
        <v>60</v>
      </c>
      <c r="S176" s="4" t="s">
        <v>121</v>
      </c>
      <c r="T176">
        <v>15</v>
      </c>
      <c r="U176">
        <v>20</v>
      </c>
      <c r="V176" t="s">
        <v>59</v>
      </c>
      <c r="W176" t="s">
        <v>59</v>
      </c>
      <c r="X176">
        <v>58</v>
      </c>
    </row>
    <row r="177" spans="1:24" x14ac:dyDescent="0.3">
      <c r="A177" t="s">
        <v>647</v>
      </c>
      <c r="C177" t="s">
        <v>375</v>
      </c>
      <c r="D177" t="s">
        <v>574</v>
      </c>
      <c r="E177">
        <v>2</v>
      </c>
      <c r="F177" t="s">
        <v>381</v>
      </c>
      <c r="G177" t="s">
        <v>378</v>
      </c>
      <c r="H177">
        <v>6</v>
      </c>
      <c r="I177">
        <v>-20</v>
      </c>
      <c r="J177">
        <v>10500</v>
      </c>
      <c r="K177">
        <v>12400</v>
      </c>
      <c r="L177">
        <v>1550</v>
      </c>
      <c r="M177" t="s">
        <v>378</v>
      </c>
      <c r="N177">
        <v>1.6</v>
      </c>
      <c r="O177" t="s">
        <v>378</v>
      </c>
      <c r="P177">
        <v>6.3</v>
      </c>
      <c r="Q177">
        <v>750</v>
      </c>
      <c r="R177" s="4" t="s">
        <v>60</v>
      </c>
      <c r="S177" s="4" t="s">
        <v>121</v>
      </c>
      <c r="T177">
        <v>15</v>
      </c>
      <c r="U177">
        <v>20</v>
      </c>
      <c r="V177" t="s">
        <v>59</v>
      </c>
      <c r="W177" t="s">
        <v>59</v>
      </c>
      <c r="X177">
        <v>62</v>
      </c>
    </row>
    <row r="178" spans="1:24" x14ac:dyDescent="0.3">
      <c r="A178" t="s">
        <v>648</v>
      </c>
      <c r="C178" t="s">
        <v>375</v>
      </c>
      <c r="D178" t="s">
        <v>574</v>
      </c>
      <c r="E178">
        <v>3</v>
      </c>
      <c r="F178" t="s">
        <v>381</v>
      </c>
      <c r="G178" t="s">
        <v>378</v>
      </c>
      <c r="H178">
        <v>6</v>
      </c>
      <c r="I178">
        <v>-20</v>
      </c>
      <c r="J178">
        <v>12100</v>
      </c>
      <c r="K178">
        <v>14200</v>
      </c>
      <c r="L178">
        <v>2355</v>
      </c>
      <c r="M178" t="s">
        <v>378</v>
      </c>
      <c r="N178">
        <v>2.4000000000000004</v>
      </c>
      <c r="O178" t="s">
        <v>378</v>
      </c>
      <c r="P178">
        <v>9.3000000000000007</v>
      </c>
      <c r="Q178">
        <v>1100</v>
      </c>
      <c r="R178" s="4" t="s">
        <v>60</v>
      </c>
      <c r="S178" s="4" t="s">
        <v>176</v>
      </c>
      <c r="T178">
        <v>15</v>
      </c>
      <c r="U178">
        <v>20</v>
      </c>
      <c r="V178" t="s">
        <v>59</v>
      </c>
      <c r="W178" t="s">
        <v>59</v>
      </c>
      <c r="X178">
        <v>78</v>
      </c>
    </row>
    <row r="179" spans="1:24" x14ac:dyDescent="0.3">
      <c r="A179" t="s">
        <v>649</v>
      </c>
      <c r="C179" t="s">
        <v>375</v>
      </c>
      <c r="D179" t="s">
        <v>574</v>
      </c>
      <c r="E179">
        <v>3</v>
      </c>
      <c r="F179" t="s">
        <v>381</v>
      </c>
      <c r="G179" t="s">
        <v>378</v>
      </c>
      <c r="H179">
        <v>6</v>
      </c>
      <c r="I179">
        <v>-20</v>
      </c>
      <c r="J179">
        <v>14200</v>
      </c>
      <c r="K179">
        <v>16600</v>
      </c>
      <c r="L179">
        <v>2325</v>
      </c>
      <c r="M179" t="s">
        <v>378</v>
      </c>
      <c r="N179">
        <v>2.4000000000000004</v>
      </c>
      <c r="O179" t="s">
        <v>378</v>
      </c>
      <c r="P179">
        <v>9.3000000000000007</v>
      </c>
      <c r="Q179">
        <v>1100</v>
      </c>
      <c r="R179" s="4" t="s">
        <v>60</v>
      </c>
      <c r="S179" s="4" t="s">
        <v>176</v>
      </c>
      <c r="T179">
        <v>15</v>
      </c>
      <c r="U179">
        <v>20</v>
      </c>
      <c r="V179" t="s">
        <v>59</v>
      </c>
      <c r="W179" t="s">
        <v>59</v>
      </c>
      <c r="X179">
        <v>85</v>
      </c>
    </row>
    <row r="180" spans="1:24" x14ac:dyDescent="0.3">
      <c r="A180" t="s">
        <v>650</v>
      </c>
      <c r="C180" t="s">
        <v>375</v>
      </c>
      <c r="D180" t="s">
        <v>574</v>
      </c>
      <c r="E180">
        <v>4</v>
      </c>
      <c r="F180" t="s">
        <v>381</v>
      </c>
      <c r="G180" t="s">
        <v>378</v>
      </c>
      <c r="H180">
        <v>6</v>
      </c>
      <c r="I180">
        <v>-20</v>
      </c>
      <c r="J180">
        <v>16200</v>
      </c>
      <c r="K180">
        <v>18700</v>
      </c>
      <c r="L180">
        <v>3140</v>
      </c>
      <c r="M180" t="s">
        <v>378</v>
      </c>
      <c r="N180">
        <v>3.2</v>
      </c>
      <c r="O180" t="s">
        <v>378</v>
      </c>
      <c r="P180">
        <v>12.3</v>
      </c>
      <c r="Q180">
        <v>1475</v>
      </c>
      <c r="R180" s="4" t="s">
        <v>60</v>
      </c>
      <c r="S180" s="4" t="s">
        <v>176</v>
      </c>
      <c r="T180">
        <v>15</v>
      </c>
      <c r="U180">
        <v>20</v>
      </c>
      <c r="V180" t="s">
        <v>59</v>
      </c>
      <c r="W180" t="s">
        <v>59</v>
      </c>
      <c r="X180">
        <v>124</v>
      </c>
    </row>
    <row r="181" spans="1:24" x14ac:dyDescent="0.3">
      <c r="A181" t="s">
        <v>651</v>
      </c>
      <c r="C181" t="s">
        <v>375</v>
      </c>
      <c r="D181" t="s">
        <v>574</v>
      </c>
      <c r="E181">
        <v>4</v>
      </c>
      <c r="F181" t="s">
        <v>381</v>
      </c>
      <c r="G181" t="s">
        <v>378</v>
      </c>
      <c r="H181">
        <v>6</v>
      </c>
      <c r="I181">
        <v>-20</v>
      </c>
      <c r="J181">
        <v>18200</v>
      </c>
      <c r="K181">
        <v>21000</v>
      </c>
      <c r="L181">
        <v>3100</v>
      </c>
      <c r="M181" t="s">
        <v>378</v>
      </c>
      <c r="N181">
        <v>3.2</v>
      </c>
      <c r="O181" t="s">
        <v>378</v>
      </c>
      <c r="P181">
        <v>12.3</v>
      </c>
      <c r="Q181">
        <v>1475</v>
      </c>
      <c r="R181" s="4" t="s">
        <v>60</v>
      </c>
      <c r="S181" s="4" t="s">
        <v>176</v>
      </c>
      <c r="T181">
        <v>15</v>
      </c>
      <c r="U181">
        <v>20</v>
      </c>
      <c r="V181" t="s">
        <v>59</v>
      </c>
      <c r="W181" t="s">
        <v>59</v>
      </c>
      <c r="X181">
        <v>147</v>
      </c>
    </row>
    <row r="182" spans="1:24" x14ac:dyDescent="0.3">
      <c r="A182" t="s">
        <v>652</v>
      </c>
      <c r="C182" t="s">
        <v>375</v>
      </c>
      <c r="D182" t="s">
        <v>574</v>
      </c>
      <c r="E182">
        <v>5</v>
      </c>
      <c r="F182" t="s">
        <v>381</v>
      </c>
      <c r="G182" t="s">
        <v>378</v>
      </c>
      <c r="H182">
        <v>6</v>
      </c>
      <c r="I182">
        <v>-20</v>
      </c>
      <c r="J182">
        <v>20000</v>
      </c>
      <c r="K182">
        <v>22800</v>
      </c>
      <c r="L182">
        <v>3925</v>
      </c>
      <c r="M182" t="s">
        <v>378</v>
      </c>
      <c r="N182">
        <v>4</v>
      </c>
      <c r="O182" t="s">
        <v>378</v>
      </c>
      <c r="P182">
        <v>15.4</v>
      </c>
      <c r="Q182">
        <v>1850</v>
      </c>
      <c r="R182" s="4" t="s">
        <v>60</v>
      </c>
      <c r="S182" s="4" t="s">
        <v>176</v>
      </c>
      <c r="T182">
        <v>15</v>
      </c>
      <c r="U182">
        <v>20</v>
      </c>
      <c r="V182" t="s">
        <v>59</v>
      </c>
      <c r="W182" t="s">
        <v>59</v>
      </c>
      <c r="X182">
        <v>195</v>
      </c>
    </row>
    <row r="183" spans="1:24" x14ac:dyDescent="0.3">
      <c r="A183" t="s">
        <v>653</v>
      </c>
      <c r="C183" t="s">
        <v>375</v>
      </c>
      <c r="D183" t="s">
        <v>574</v>
      </c>
      <c r="E183">
        <v>6</v>
      </c>
      <c r="F183" t="s">
        <v>381</v>
      </c>
      <c r="G183" t="s">
        <v>378</v>
      </c>
      <c r="H183">
        <v>6</v>
      </c>
      <c r="I183">
        <v>-20</v>
      </c>
      <c r="J183">
        <v>24400</v>
      </c>
      <c r="K183">
        <v>27900</v>
      </c>
      <c r="L183">
        <v>4710</v>
      </c>
      <c r="M183" t="s">
        <v>378</v>
      </c>
      <c r="N183">
        <v>4.8000000000000007</v>
      </c>
      <c r="O183" t="s">
        <v>378</v>
      </c>
      <c r="P183">
        <v>18.5</v>
      </c>
      <c r="Q183">
        <v>2225</v>
      </c>
      <c r="R183" s="4" t="s">
        <v>60</v>
      </c>
      <c r="S183" s="4" t="s">
        <v>176</v>
      </c>
      <c r="T183">
        <v>15</v>
      </c>
      <c r="U183">
        <v>20</v>
      </c>
      <c r="V183" t="s">
        <v>59</v>
      </c>
      <c r="W183" t="s">
        <v>59</v>
      </c>
      <c r="X183">
        <v>238</v>
      </c>
    </row>
    <row r="184" spans="1:24" x14ac:dyDescent="0.3">
      <c r="A184" t="s">
        <v>654</v>
      </c>
      <c r="C184" t="s">
        <v>375</v>
      </c>
      <c r="D184" t="s">
        <v>574</v>
      </c>
      <c r="E184">
        <v>6</v>
      </c>
      <c r="F184" t="s">
        <v>381</v>
      </c>
      <c r="G184" t="s">
        <v>378</v>
      </c>
      <c r="H184">
        <v>6</v>
      </c>
      <c r="I184">
        <v>-20</v>
      </c>
      <c r="J184">
        <v>28100</v>
      </c>
      <c r="K184">
        <v>33000</v>
      </c>
      <c r="L184">
        <v>4650</v>
      </c>
      <c r="M184" t="s">
        <v>378</v>
      </c>
      <c r="N184">
        <v>4.8000000000000007</v>
      </c>
      <c r="O184" t="s">
        <v>378</v>
      </c>
      <c r="P184">
        <v>18.5</v>
      </c>
      <c r="Q184">
        <v>2225</v>
      </c>
      <c r="R184" s="4" t="s">
        <v>60</v>
      </c>
      <c r="S184" s="4" t="s">
        <v>176</v>
      </c>
      <c r="T184">
        <v>15</v>
      </c>
      <c r="U184">
        <v>20</v>
      </c>
      <c r="V184" t="s">
        <v>59</v>
      </c>
      <c r="W184" t="s">
        <v>59</v>
      </c>
      <c r="X184">
        <v>262</v>
      </c>
    </row>
    <row r="185" spans="1:24" x14ac:dyDescent="0.3">
      <c r="A185" t="s">
        <v>682</v>
      </c>
      <c r="C185" t="s">
        <v>375</v>
      </c>
      <c r="D185" t="s">
        <v>574</v>
      </c>
      <c r="E185">
        <v>1</v>
      </c>
      <c r="F185" t="s">
        <v>382</v>
      </c>
      <c r="G185" t="s">
        <v>378</v>
      </c>
      <c r="H185">
        <v>4</v>
      </c>
      <c r="I185">
        <v>-20</v>
      </c>
      <c r="J185">
        <v>2700</v>
      </c>
      <c r="K185">
        <v>3100</v>
      </c>
      <c r="L185">
        <v>800</v>
      </c>
      <c r="M185" t="s">
        <v>378</v>
      </c>
      <c r="N185">
        <v>0.8</v>
      </c>
      <c r="O185" t="s">
        <v>378</v>
      </c>
      <c r="P185">
        <v>3.1</v>
      </c>
      <c r="Q185">
        <v>375</v>
      </c>
      <c r="R185" s="4" t="s">
        <v>60</v>
      </c>
      <c r="S185" s="4" t="s">
        <v>61</v>
      </c>
      <c r="T185">
        <v>15</v>
      </c>
      <c r="U185">
        <v>20</v>
      </c>
      <c r="V185" t="s">
        <v>59</v>
      </c>
      <c r="W185" t="s">
        <v>59</v>
      </c>
      <c r="X185">
        <v>40</v>
      </c>
    </row>
    <row r="186" spans="1:24" x14ac:dyDescent="0.3">
      <c r="A186" t="s">
        <v>683</v>
      </c>
      <c r="C186" t="s">
        <v>375</v>
      </c>
      <c r="D186" t="s">
        <v>574</v>
      </c>
      <c r="E186">
        <v>1</v>
      </c>
      <c r="F186" t="s">
        <v>382</v>
      </c>
      <c r="G186" t="s">
        <v>378</v>
      </c>
      <c r="H186">
        <v>4</v>
      </c>
      <c r="I186">
        <v>-20</v>
      </c>
      <c r="J186">
        <v>3200</v>
      </c>
      <c r="K186">
        <v>3800</v>
      </c>
      <c r="L186">
        <v>785</v>
      </c>
      <c r="M186" t="s">
        <v>378</v>
      </c>
      <c r="N186">
        <v>0.8</v>
      </c>
      <c r="O186" t="s">
        <v>378</v>
      </c>
      <c r="P186">
        <v>3.1</v>
      </c>
      <c r="Q186">
        <v>375</v>
      </c>
      <c r="R186" s="4" t="s">
        <v>60</v>
      </c>
      <c r="S186" s="4" t="s">
        <v>61</v>
      </c>
      <c r="T186">
        <v>15</v>
      </c>
      <c r="U186">
        <v>20</v>
      </c>
      <c r="V186" t="s">
        <v>59</v>
      </c>
      <c r="W186" t="s">
        <v>59</v>
      </c>
      <c r="X186">
        <v>42</v>
      </c>
    </row>
    <row r="187" spans="1:24" x14ac:dyDescent="0.3">
      <c r="A187" t="s">
        <v>684</v>
      </c>
      <c r="C187" t="s">
        <v>375</v>
      </c>
      <c r="D187" t="s">
        <v>574</v>
      </c>
      <c r="E187">
        <v>1</v>
      </c>
      <c r="F187" t="s">
        <v>382</v>
      </c>
      <c r="G187" t="s">
        <v>378</v>
      </c>
      <c r="H187">
        <v>4</v>
      </c>
      <c r="I187">
        <v>-20</v>
      </c>
      <c r="J187">
        <v>3800</v>
      </c>
      <c r="K187">
        <v>4400</v>
      </c>
      <c r="L187">
        <v>775</v>
      </c>
      <c r="M187" t="s">
        <v>378</v>
      </c>
      <c r="N187">
        <v>0.8</v>
      </c>
      <c r="O187" t="s">
        <v>378</v>
      </c>
      <c r="P187">
        <v>3.1</v>
      </c>
      <c r="Q187">
        <v>375</v>
      </c>
      <c r="R187" s="4" t="s">
        <v>60</v>
      </c>
      <c r="S187" s="4" t="s">
        <v>61</v>
      </c>
      <c r="T187">
        <v>15</v>
      </c>
      <c r="U187">
        <v>20</v>
      </c>
      <c r="V187" t="s">
        <v>59</v>
      </c>
      <c r="W187" t="s">
        <v>59</v>
      </c>
      <c r="X187">
        <v>46</v>
      </c>
    </row>
    <row r="188" spans="1:24" x14ac:dyDescent="0.3">
      <c r="A188" t="s">
        <v>685</v>
      </c>
      <c r="C188" t="s">
        <v>375</v>
      </c>
      <c r="D188" t="s">
        <v>574</v>
      </c>
      <c r="E188">
        <v>2</v>
      </c>
      <c r="F188" t="s">
        <v>382</v>
      </c>
      <c r="G188" t="s">
        <v>378</v>
      </c>
      <c r="H188">
        <v>4</v>
      </c>
      <c r="I188">
        <v>-20</v>
      </c>
      <c r="J188">
        <v>5100</v>
      </c>
      <c r="K188">
        <v>5900</v>
      </c>
      <c r="L188">
        <v>1600</v>
      </c>
      <c r="M188" t="s">
        <v>378</v>
      </c>
      <c r="N188">
        <v>1.6</v>
      </c>
      <c r="O188" t="s">
        <v>378</v>
      </c>
      <c r="P188">
        <v>6.3</v>
      </c>
      <c r="Q188">
        <v>750</v>
      </c>
      <c r="R188" s="4" t="s">
        <v>60</v>
      </c>
      <c r="S188" s="4" t="s">
        <v>121</v>
      </c>
      <c r="T188">
        <v>15</v>
      </c>
      <c r="U188">
        <v>20</v>
      </c>
      <c r="V188" t="s">
        <v>59</v>
      </c>
      <c r="W188" t="s">
        <v>59</v>
      </c>
      <c r="X188">
        <v>50</v>
      </c>
    </row>
    <row r="189" spans="1:24" x14ac:dyDescent="0.3">
      <c r="A189" t="s">
        <v>686</v>
      </c>
      <c r="C189" t="s">
        <v>375</v>
      </c>
      <c r="D189" t="s">
        <v>574</v>
      </c>
      <c r="E189">
        <v>2</v>
      </c>
      <c r="F189" t="s">
        <v>382</v>
      </c>
      <c r="G189" t="s">
        <v>378</v>
      </c>
      <c r="H189">
        <v>4</v>
      </c>
      <c r="I189">
        <v>-20</v>
      </c>
      <c r="J189">
        <v>6400</v>
      </c>
      <c r="K189">
        <v>7300</v>
      </c>
      <c r="L189">
        <v>1570</v>
      </c>
      <c r="M189" t="s">
        <v>378</v>
      </c>
      <c r="N189">
        <v>1.6</v>
      </c>
      <c r="O189" t="s">
        <v>378</v>
      </c>
      <c r="P189">
        <v>6.3</v>
      </c>
      <c r="Q189">
        <v>750</v>
      </c>
      <c r="R189" s="4" t="s">
        <v>60</v>
      </c>
      <c r="S189" s="4" t="s">
        <v>121</v>
      </c>
      <c r="T189">
        <v>15</v>
      </c>
      <c r="U189">
        <v>20</v>
      </c>
      <c r="V189" t="s">
        <v>59</v>
      </c>
      <c r="W189" t="s">
        <v>59</v>
      </c>
      <c r="X189">
        <v>52</v>
      </c>
    </row>
    <row r="190" spans="1:24" x14ac:dyDescent="0.3">
      <c r="A190" t="s">
        <v>687</v>
      </c>
      <c r="C190" t="s">
        <v>375</v>
      </c>
      <c r="D190" t="s">
        <v>574</v>
      </c>
      <c r="E190">
        <v>2</v>
      </c>
      <c r="F190" t="s">
        <v>382</v>
      </c>
      <c r="G190" t="s">
        <v>378</v>
      </c>
      <c r="H190">
        <v>4</v>
      </c>
      <c r="I190">
        <v>-20</v>
      </c>
      <c r="J190">
        <v>8000</v>
      </c>
      <c r="K190">
        <v>9500</v>
      </c>
      <c r="L190">
        <v>1550</v>
      </c>
      <c r="M190" t="s">
        <v>378</v>
      </c>
      <c r="N190">
        <v>1.6</v>
      </c>
      <c r="O190" t="s">
        <v>378</v>
      </c>
      <c r="P190">
        <v>6.3</v>
      </c>
      <c r="Q190">
        <v>750</v>
      </c>
      <c r="R190" s="4" t="s">
        <v>60</v>
      </c>
      <c r="S190" s="4" t="s">
        <v>121</v>
      </c>
      <c r="T190">
        <v>15</v>
      </c>
      <c r="U190">
        <v>20</v>
      </c>
      <c r="V190" t="s">
        <v>59</v>
      </c>
      <c r="W190" t="s">
        <v>59</v>
      </c>
      <c r="X190">
        <v>55</v>
      </c>
    </row>
    <row r="191" spans="1:24" x14ac:dyDescent="0.3">
      <c r="A191" t="s">
        <v>688</v>
      </c>
      <c r="C191" t="s">
        <v>375</v>
      </c>
      <c r="D191" t="s">
        <v>574</v>
      </c>
      <c r="E191">
        <v>3</v>
      </c>
      <c r="F191" t="s">
        <v>382</v>
      </c>
      <c r="G191" t="s">
        <v>378</v>
      </c>
      <c r="H191">
        <v>4</v>
      </c>
      <c r="I191">
        <v>-20</v>
      </c>
      <c r="J191">
        <v>9400</v>
      </c>
      <c r="K191">
        <v>10900</v>
      </c>
      <c r="L191">
        <v>1570</v>
      </c>
      <c r="M191" t="s">
        <v>378</v>
      </c>
      <c r="N191">
        <v>2.4000000000000004</v>
      </c>
      <c r="O191" t="s">
        <v>378</v>
      </c>
      <c r="P191">
        <v>9.3000000000000007</v>
      </c>
      <c r="Q191">
        <v>1100</v>
      </c>
      <c r="R191" s="4" t="s">
        <v>60</v>
      </c>
      <c r="S191" s="4" t="s">
        <v>176</v>
      </c>
      <c r="T191">
        <v>15</v>
      </c>
      <c r="U191">
        <v>20</v>
      </c>
      <c r="V191" t="s">
        <v>59</v>
      </c>
      <c r="W191" t="s">
        <v>59</v>
      </c>
      <c r="X191">
        <v>79</v>
      </c>
    </row>
    <row r="192" spans="1:24" x14ac:dyDescent="0.3">
      <c r="A192" t="s">
        <v>689</v>
      </c>
      <c r="C192" t="s">
        <v>375</v>
      </c>
      <c r="D192" t="s">
        <v>574</v>
      </c>
      <c r="E192">
        <v>3</v>
      </c>
      <c r="F192" t="s">
        <v>382</v>
      </c>
      <c r="G192" t="s">
        <v>378</v>
      </c>
      <c r="H192">
        <v>4</v>
      </c>
      <c r="I192">
        <v>-20</v>
      </c>
      <c r="J192">
        <v>11000</v>
      </c>
      <c r="K192">
        <v>12800</v>
      </c>
      <c r="L192">
        <v>2325</v>
      </c>
      <c r="M192" t="s">
        <v>378</v>
      </c>
      <c r="N192">
        <v>2.4000000000000004</v>
      </c>
      <c r="O192" t="s">
        <v>378</v>
      </c>
      <c r="P192">
        <v>9.3000000000000007</v>
      </c>
      <c r="Q192">
        <v>1100</v>
      </c>
      <c r="R192" s="4" t="s">
        <v>60</v>
      </c>
      <c r="S192" s="4" t="s">
        <v>176</v>
      </c>
      <c r="T192">
        <v>15</v>
      </c>
      <c r="U192">
        <v>20</v>
      </c>
      <c r="V192" t="s">
        <v>59</v>
      </c>
      <c r="W192" t="s">
        <v>59</v>
      </c>
      <c r="X192">
        <v>84</v>
      </c>
    </row>
    <row r="193" spans="1:24" x14ac:dyDescent="0.3">
      <c r="A193" t="s">
        <v>690</v>
      </c>
      <c r="C193" t="s">
        <v>375</v>
      </c>
      <c r="D193" t="s">
        <v>574</v>
      </c>
      <c r="E193">
        <v>4</v>
      </c>
      <c r="F193" t="s">
        <v>382</v>
      </c>
      <c r="G193" t="s">
        <v>378</v>
      </c>
      <c r="H193">
        <v>4</v>
      </c>
      <c r="I193">
        <v>-20</v>
      </c>
      <c r="J193">
        <v>12500</v>
      </c>
      <c r="K193">
        <v>14400</v>
      </c>
      <c r="L193">
        <v>3140</v>
      </c>
      <c r="M193" t="s">
        <v>378</v>
      </c>
      <c r="N193">
        <v>3.2</v>
      </c>
      <c r="O193" t="s">
        <v>378</v>
      </c>
      <c r="P193">
        <v>12.3</v>
      </c>
      <c r="Q193">
        <v>1475</v>
      </c>
      <c r="R193" s="4" t="s">
        <v>60</v>
      </c>
      <c r="S193" s="4" t="s">
        <v>176</v>
      </c>
      <c r="T193">
        <v>15</v>
      </c>
      <c r="U193">
        <v>20</v>
      </c>
      <c r="V193" t="s">
        <v>59</v>
      </c>
      <c r="W193" t="s">
        <v>59</v>
      </c>
      <c r="X193">
        <v>124</v>
      </c>
    </row>
    <row r="194" spans="1:24" x14ac:dyDescent="0.3">
      <c r="A194" t="s">
        <v>691</v>
      </c>
      <c r="C194" t="s">
        <v>375</v>
      </c>
      <c r="D194" t="s">
        <v>574</v>
      </c>
      <c r="E194">
        <v>4</v>
      </c>
      <c r="F194" t="s">
        <v>382</v>
      </c>
      <c r="G194" t="s">
        <v>378</v>
      </c>
      <c r="H194">
        <v>4</v>
      </c>
      <c r="I194">
        <v>-20</v>
      </c>
      <c r="J194">
        <v>14100</v>
      </c>
      <c r="K194">
        <v>16300</v>
      </c>
      <c r="L194">
        <v>3100</v>
      </c>
      <c r="M194" t="s">
        <v>378</v>
      </c>
      <c r="N194">
        <v>3.2</v>
      </c>
      <c r="O194" t="s">
        <v>378</v>
      </c>
      <c r="P194">
        <v>12.3</v>
      </c>
      <c r="Q194">
        <v>1475</v>
      </c>
      <c r="R194" s="4" t="s">
        <v>60</v>
      </c>
      <c r="S194" s="4" t="s">
        <v>176</v>
      </c>
      <c r="T194">
        <v>15</v>
      </c>
      <c r="U194">
        <v>20</v>
      </c>
      <c r="V194" t="s">
        <v>59</v>
      </c>
      <c r="W194" t="s">
        <v>59</v>
      </c>
      <c r="X194">
        <v>144</v>
      </c>
    </row>
    <row r="195" spans="1:24" x14ac:dyDescent="0.3">
      <c r="A195" t="s">
        <v>692</v>
      </c>
      <c r="C195" t="s">
        <v>375</v>
      </c>
      <c r="D195" t="s">
        <v>574</v>
      </c>
      <c r="E195">
        <v>5</v>
      </c>
      <c r="F195" t="s">
        <v>382</v>
      </c>
      <c r="G195" t="s">
        <v>378</v>
      </c>
      <c r="H195">
        <v>4</v>
      </c>
      <c r="I195">
        <v>-20</v>
      </c>
      <c r="J195">
        <v>15500</v>
      </c>
      <c r="K195">
        <v>17700</v>
      </c>
      <c r="L195">
        <v>3925</v>
      </c>
      <c r="M195" t="s">
        <v>378</v>
      </c>
      <c r="N195">
        <v>4</v>
      </c>
      <c r="O195" t="s">
        <v>378</v>
      </c>
      <c r="P195">
        <v>15.4</v>
      </c>
      <c r="Q195">
        <v>1850</v>
      </c>
      <c r="R195" s="4" t="s">
        <v>60</v>
      </c>
      <c r="S195" s="4" t="s">
        <v>176</v>
      </c>
      <c r="T195">
        <v>15</v>
      </c>
      <c r="U195">
        <v>20</v>
      </c>
      <c r="V195" t="s">
        <v>59</v>
      </c>
      <c r="W195" t="s">
        <v>59</v>
      </c>
      <c r="X195">
        <v>191</v>
      </c>
    </row>
    <row r="196" spans="1:24" x14ac:dyDescent="0.3">
      <c r="A196" t="s">
        <v>693</v>
      </c>
      <c r="C196" t="s">
        <v>375</v>
      </c>
      <c r="D196" t="s">
        <v>574</v>
      </c>
      <c r="E196">
        <v>6</v>
      </c>
      <c r="F196" t="s">
        <v>382</v>
      </c>
      <c r="G196" t="s">
        <v>378</v>
      </c>
      <c r="H196">
        <v>4</v>
      </c>
      <c r="I196">
        <v>-20</v>
      </c>
      <c r="J196">
        <v>19500</v>
      </c>
      <c r="K196">
        <v>22500</v>
      </c>
      <c r="L196">
        <v>3140</v>
      </c>
      <c r="M196" t="s">
        <v>378</v>
      </c>
      <c r="N196">
        <v>4.8000000000000007</v>
      </c>
      <c r="O196" t="s">
        <v>378</v>
      </c>
      <c r="P196">
        <v>18.5</v>
      </c>
      <c r="Q196">
        <v>2225</v>
      </c>
      <c r="R196" s="4" t="s">
        <v>60</v>
      </c>
      <c r="S196" s="4" t="s">
        <v>176</v>
      </c>
      <c r="T196">
        <v>15</v>
      </c>
      <c r="U196">
        <v>20</v>
      </c>
      <c r="V196" t="s">
        <v>59</v>
      </c>
      <c r="W196" t="s">
        <v>59</v>
      </c>
      <c r="X196">
        <v>257</v>
      </c>
    </row>
    <row r="197" spans="1:24" x14ac:dyDescent="0.3">
      <c r="A197" t="s">
        <v>694</v>
      </c>
      <c r="C197" t="s">
        <v>375</v>
      </c>
      <c r="D197" t="s">
        <v>574</v>
      </c>
      <c r="E197">
        <v>6</v>
      </c>
      <c r="F197" t="s">
        <v>382</v>
      </c>
      <c r="G197" t="s">
        <v>378</v>
      </c>
      <c r="H197">
        <v>4</v>
      </c>
      <c r="I197">
        <v>-20</v>
      </c>
      <c r="J197">
        <v>23000</v>
      </c>
      <c r="K197">
        <v>27000</v>
      </c>
      <c r="L197">
        <v>4650</v>
      </c>
      <c r="M197" t="s">
        <v>378</v>
      </c>
      <c r="N197">
        <v>4.8000000000000007</v>
      </c>
      <c r="O197" t="s">
        <v>378</v>
      </c>
      <c r="P197">
        <v>18.5</v>
      </c>
      <c r="Q197">
        <v>2225</v>
      </c>
      <c r="R197" s="4" t="s">
        <v>60</v>
      </c>
      <c r="S197" s="4" t="s">
        <v>176</v>
      </c>
      <c r="T197">
        <v>15</v>
      </c>
      <c r="U197">
        <v>20</v>
      </c>
      <c r="V197" t="s">
        <v>59</v>
      </c>
      <c r="W197" t="s">
        <v>59</v>
      </c>
      <c r="X197">
        <v>262</v>
      </c>
    </row>
    <row r="198" spans="1:24" x14ac:dyDescent="0.3">
      <c r="A198" t="s">
        <v>695</v>
      </c>
      <c r="C198" t="s">
        <v>375</v>
      </c>
      <c r="D198" t="s">
        <v>574</v>
      </c>
      <c r="E198">
        <v>1</v>
      </c>
      <c r="F198" t="s">
        <v>382</v>
      </c>
      <c r="G198" t="s">
        <v>378</v>
      </c>
      <c r="H198">
        <v>6</v>
      </c>
      <c r="I198">
        <v>-20</v>
      </c>
      <c r="J198">
        <v>3500</v>
      </c>
      <c r="K198">
        <v>4000</v>
      </c>
      <c r="L198">
        <v>800</v>
      </c>
      <c r="M198" t="s">
        <v>378</v>
      </c>
      <c r="N198">
        <v>0.8</v>
      </c>
      <c r="O198" t="s">
        <v>378</v>
      </c>
      <c r="P198">
        <v>3.1</v>
      </c>
      <c r="Q198">
        <v>375</v>
      </c>
      <c r="R198" s="4" t="s">
        <v>60</v>
      </c>
      <c r="S198" s="4" t="s">
        <v>61</v>
      </c>
      <c r="T198">
        <v>15</v>
      </c>
      <c r="U198">
        <v>20</v>
      </c>
      <c r="V198" t="s">
        <v>59</v>
      </c>
      <c r="W198" t="s">
        <v>59</v>
      </c>
      <c r="X198">
        <v>41</v>
      </c>
    </row>
    <row r="199" spans="1:24" x14ac:dyDescent="0.3">
      <c r="A199" t="s">
        <v>696</v>
      </c>
      <c r="C199" t="s">
        <v>375</v>
      </c>
      <c r="D199" t="s">
        <v>574</v>
      </c>
      <c r="E199">
        <v>1</v>
      </c>
      <c r="F199" t="s">
        <v>382</v>
      </c>
      <c r="G199" t="s">
        <v>378</v>
      </c>
      <c r="H199">
        <v>6</v>
      </c>
      <c r="I199">
        <v>-20</v>
      </c>
      <c r="J199">
        <v>4200</v>
      </c>
      <c r="K199">
        <v>4900</v>
      </c>
      <c r="L199">
        <v>785</v>
      </c>
      <c r="M199" t="s">
        <v>378</v>
      </c>
      <c r="N199">
        <v>0.8</v>
      </c>
      <c r="O199" t="s">
        <v>378</v>
      </c>
      <c r="P199">
        <v>3.1</v>
      </c>
      <c r="Q199">
        <v>375</v>
      </c>
      <c r="R199" s="4" t="s">
        <v>60</v>
      </c>
      <c r="S199" s="4" t="s">
        <v>61</v>
      </c>
      <c r="T199">
        <v>15</v>
      </c>
      <c r="U199">
        <v>20</v>
      </c>
      <c r="V199" t="s">
        <v>59</v>
      </c>
      <c r="W199" t="s">
        <v>59</v>
      </c>
      <c r="X199">
        <v>44</v>
      </c>
    </row>
    <row r="200" spans="1:24" x14ac:dyDescent="0.3">
      <c r="A200" t="s">
        <v>697</v>
      </c>
      <c r="C200" t="s">
        <v>375</v>
      </c>
      <c r="D200" t="s">
        <v>574</v>
      </c>
      <c r="E200">
        <v>1</v>
      </c>
      <c r="F200" t="s">
        <v>382</v>
      </c>
      <c r="G200" t="s">
        <v>378</v>
      </c>
      <c r="H200">
        <v>6</v>
      </c>
      <c r="I200">
        <v>-20</v>
      </c>
      <c r="J200">
        <v>4900</v>
      </c>
      <c r="K200">
        <v>5600</v>
      </c>
      <c r="L200">
        <v>775</v>
      </c>
      <c r="M200" t="s">
        <v>378</v>
      </c>
      <c r="N200">
        <v>0.8</v>
      </c>
      <c r="O200" t="s">
        <v>378</v>
      </c>
      <c r="P200">
        <v>3.1</v>
      </c>
      <c r="Q200">
        <v>375</v>
      </c>
      <c r="R200" s="4" t="s">
        <v>60</v>
      </c>
      <c r="S200" s="4" t="s">
        <v>61</v>
      </c>
      <c r="T200">
        <v>15</v>
      </c>
      <c r="U200">
        <v>20</v>
      </c>
      <c r="V200" t="s">
        <v>59</v>
      </c>
      <c r="W200" t="s">
        <v>59</v>
      </c>
      <c r="X200">
        <v>47</v>
      </c>
    </row>
    <row r="201" spans="1:24" x14ac:dyDescent="0.3">
      <c r="A201" t="s">
        <v>698</v>
      </c>
      <c r="C201" t="s">
        <v>375</v>
      </c>
      <c r="D201" t="s">
        <v>574</v>
      </c>
      <c r="E201">
        <v>2</v>
      </c>
      <c r="F201" t="s">
        <v>382</v>
      </c>
      <c r="G201" t="s">
        <v>378</v>
      </c>
      <c r="H201">
        <v>6</v>
      </c>
      <c r="I201">
        <v>-20</v>
      </c>
      <c r="J201">
        <v>6600</v>
      </c>
      <c r="K201">
        <v>7800</v>
      </c>
      <c r="L201">
        <v>775</v>
      </c>
      <c r="M201" t="s">
        <v>378</v>
      </c>
      <c r="N201">
        <v>1.6</v>
      </c>
      <c r="O201" t="s">
        <v>378</v>
      </c>
      <c r="P201">
        <v>6.3</v>
      </c>
      <c r="Q201">
        <v>750</v>
      </c>
      <c r="R201" s="4" t="s">
        <v>60</v>
      </c>
      <c r="S201" s="4" t="s">
        <v>121</v>
      </c>
      <c r="T201">
        <v>15</v>
      </c>
      <c r="U201">
        <v>20</v>
      </c>
      <c r="V201" t="s">
        <v>59</v>
      </c>
      <c r="W201" t="s">
        <v>59</v>
      </c>
      <c r="X201">
        <v>52</v>
      </c>
    </row>
    <row r="202" spans="1:24" x14ac:dyDescent="0.3">
      <c r="A202" t="s">
        <v>699</v>
      </c>
      <c r="C202" t="s">
        <v>375</v>
      </c>
      <c r="D202" t="s">
        <v>574</v>
      </c>
      <c r="E202">
        <v>2</v>
      </c>
      <c r="F202" t="s">
        <v>382</v>
      </c>
      <c r="G202" t="s">
        <v>378</v>
      </c>
      <c r="H202">
        <v>6</v>
      </c>
      <c r="I202">
        <v>-20</v>
      </c>
      <c r="J202">
        <v>7700</v>
      </c>
      <c r="K202">
        <v>8800</v>
      </c>
      <c r="L202">
        <v>1570</v>
      </c>
      <c r="M202" t="s">
        <v>378</v>
      </c>
      <c r="N202">
        <v>1.6</v>
      </c>
      <c r="O202" t="s">
        <v>378</v>
      </c>
      <c r="P202">
        <v>6.3</v>
      </c>
      <c r="Q202">
        <v>750</v>
      </c>
      <c r="R202" s="4" t="s">
        <v>60</v>
      </c>
      <c r="S202" s="4" t="s">
        <v>121</v>
      </c>
      <c r="T202">
        <v>15</v>
      </c>
      <c r="U202">
        <v>20</v>
      </c>
      <c r="V202" t="s">
        <v>59</v>
      </c>
      <c r="W202" t="s">
        <v>59</v>
      </c>
      <c r="X202">
        <v>55</v>
      </c>
    </row>
    <row r="203" spans="1:24" x14ac:dyDescent="0.3">
      <c r="A203" t="s">
        <v>700</v>
      </c>
      <c r="C203" t="s">
        <v>375</v>
      </c>
      <c r="D203" t="s">
        <v>574</v>
      </c>
      <c r="E203">
        <v>2</v>
      </c>
      <c r="F203" t="s">
        <v>382</v>
      </c>
      <c r="G203" t="s">
        <v>378</v>
      </c>
      <c r="H203">
        <v>6</v>
      </c>
      <c r="I203">
        <v>-20</v>
      </c>
      <c r="J203">
        <v>9000</v>
      </c>
      <c r="K203">
        <v>10600</v>
      </c>
      <c r="L203">
        <v>1550</v>
      </c>
      <c r="M203" t="s">
        <v>378</v>
      </c>
      <c r="N203">
        <v>1.6</v>
      </c>
      <c r="O203" t="s">
        <v>378</v>
      </c>
      <c r="P203">
        <v>6.3</v>
      </c>
      <c r="Q203">
        <v>750</v>
      </c>
      <c r="R203" s="4" t="s">
        <v>60</v>
      </c>
      <c r="S203" s="4" t="s">
        <v>121</v>
      </c>
      <c r="T203">
        <v>15</v>
      </c>
      <c r="U203">
        <v>20</v>
      </c>
      <c r="V203" t="s">
        <v>59</v>
      </c>
      <c r="W203" t="s">
        <v>59</v>
      </c>
      <c r="X203">
        <v>58</v>
      </c>
    </row>
    <row r="204" spans="1:24" x14ac:dyDescent="0.3">
      <c r="A204" t="s">
        <v>701</v>
      </c>
      <c r="C204" t="s">
        <v>375</v>
      </c>
      <c r="D204" t="s">
        <v>574</v>
      </c>
      <c r="E204">
        <v>2</v>
      </c>
      <c r="F204" t="s">
        <v>382</v>
      </c>
      <c r="G204" t="s">
        <v>378</v>
      </c>
      <c r="H204">
        <v>6</v>
      </c>
      <c r="I204">
        <v>-20</v>
      </c>
      <c r="J204">
        <v>10500</v>
      </c>
      <c r="K204">
        <v>12400</v>
      </c>
      <c r="L204">
        <v>1550</v>
      </c>
      <c r="M204" t="s">
        <v>378</v>
      </c>
      <c r="N204">
        <v>1.6</v>
      </c>
      <c r="O204" t="s">
        <v>378</v>
      </c>
      <c r="P204">
        <v>6.3</v>
      </c>
      <c r="Q204">
        <v>750</v>
      </c>
      <c r="R204" s="4" t="s">
        <v>60</v>
      </c>
      <c r="S204" s="4" t="s">
        <v>121</v>
      </c>
      <c r="T204">
        <v>15</v>
      </c>
      <c r="U204">
        <v>20</v>
      </c>
      <c r="V204" t="s">
        <v>59</v>
      </c>
      <c r="W204" t="s">
        <v>59</v>
      </c>
      <c r="X204">
        <v>62</v>
      </c>
    </row>
    <row r="205" spans="1:24" x14ac:dyDescent="0.3">
      <c r="A205" t="s">
        <v>702</v>
      </c>
      <c r="C205" t="s">
        <v>375</v>
      </c>
      <c r="D205" t="s">
        <v>574</v>
      </c>
      <c r="E205">
        <v>3</v>
      </c>
      <c r="F205" t="s">
        <v>382</v>
      </c>
      <c r="G205" t="s">
        <v>378</v>
      </c>
      <c r="H205">
        <v>6</v>
      </c>
      <c r="I205">
        <v>-20</v>
      </c>
      <c r="J205">
        <v>12100</v>
      </c>
      <c r="K205">
        <v>14200</v>
      </c>
      <c r="L205">
        <v>2355</v>
      </c>
      <c r="M205" t="s">
        <v>378</v>
      </c>
      <c r="N205">
        <v>2.4000000000000004</v>
      </c>
      <c r="O205" t="s">
        <v>378</v>
      </c>
      <c r="P205">
        <v>9.3000000000000007</v>
      </c>
      <c r="Q205">
        <v>1100</v>
      </c>
      <c r="R205" s="4" t="s">
        <v>60</v>
      </c>
      <c r="S205" s="4" t="s">
        <v>176</v>
      </c>
      <c r="T205">
        <v>15</v>
      </c>
      <c r="U205">
        <v>20</v>
      </c>
      <c r="V205" t="s">
        <v>59</v>
      </c>
      <c r="W205" t="s">
        <v>59</v>
      </c>
      <c r="X205">
        <v>78</v>
      </c>
    </row>
    <row r="206" spans="1:24" x14ac:dyDescent="0.3">
      <c r="A206" t="s">
        <v>703</v>
      </c>
      <c r="C206" t="s">
        <v>375</v>
      </c>
      <c r="D206" t="s">
        <v>574</v>
      </c>
      <c r="E206">
        <v>3</v>
      </c>
      <c r="F206" t="s">
        <v>382</v>
      </c>
      <c r="G206" t="s">
        <v>378</v>
      </c>
      <c r="H206">
        <v>6</v>
      </c>
      <c r="I206">
        <v>-20</v>
      </c>
      <c r="J206">
        <v>14200</v>
      </c>
      <c r="K206">
        <v>16600</v>
      </c>
      <c r="L206">
        <v>2325</v>
      </c>
      <c r="M206" t="s">
        <v>378</v>
      </c>
      <c r="N206">
        <v>2.4000000000000004</v>
      </c>
      <c r="O206" t="s">
        <v>378</v>
      </c>
      <c r="P206">
        <v>9.3000000000000007</v>
      </c>
      <c r="Q206">
        <v>1100</v>
      </c>
      <c r="R206" s="4" t="s">
        <v>60</v>
      </c>
      <c r="S206" s="4" t="s">
        <v>176</v>
      </c>
      <c r="T206">
        <v>15</v>
      </c>
      <c r="U206">
        <v>20</v>
      </c>
      <c r="V206" t="s">
        <v>59</v>
      </c>
      <c r="W206" t="s">
        <v>59</v>
      </c>
      <c r="X206">
        <v>85</v>
      </c>
    </row>
    <row r="207" spans="1:24" x14ac:dyDescent="0.3">
      <c r="A207" t="s">
        <v>704</v>
      </c>
      <c r="C207" t="s">
        <v>375</v>
      </c>
      <c r="D207" t="s">
        <v>574</v>
      </c>
      <c r="E207">
        <v>4</v>
      </c>
      <c r="F207" t="s">
        <v>382</v>
      </c>
      <c r="G207" t="s">
        <v>378</v>
      </c>
      <c r="H207">
        <v>6</v>
      </c>
      <c r="I207">
        <v>-20</v>
      </c>
      <c r="J207">
        <v>16200</v>
      </c>
      <c r="K207">
        <v>18700</v>
      </c>
      <c r="L207">
        <v>3140</v>
      </c>
      <c r="M207" t="s">
        <v>378</v>
      </c>
      <c r="N207">
        <v>3.2</v>
      </c>
      <c r="O207" t="s">
        <v>378</v>
      </c>
      <c r="P207">
        <v>12.3</v>
      </c>
      <c r="Q207">
        <v>1475</v>
      </c>
      <c r="R207" s="4" t="s">
        <v>60</v>
      </c>
      <c r="S207" s="4" t="s">
        <v>176</v>
      </c>
      <c r="T207">
        <v>15</v>
      </c>
      <c r="U207">
        <v>20</v>
      </c>
      <c r="V207" t="s">
        <v>59</v>
      </c>
      <c r="W207" t="s">
        <v>59</v>
      </c>
      <c r="X207">
        <v>124</v>
      </c>
    </row>
    <row r="208" spans="1:24" x14ac:dyDescent="0.3">
      <c r="A208" t="s">
        <v>705</v>
      </c>
      <c r="C208" t="s">
        <v>375</v>
      </c>
      <c r="D208" t="s">
        <v>574</v>
      </c>
      <c r="E208">
        <v>4</v>
      </c>
      <c r="F208" t="s">
        <v>382</v>
      </c>
      <c r="G208" t="s">
        <v>378</v>
      </c>
      <c r="H208">
        <v>6</v>
      </c>
      <c r="I208">
        <v>-20</v>
      </c>
      <c r="J208">
        <v>18200</v>
      </c>
      <c r="K208">
        <v>21000</v>
      </c>
      <c r="L208">
        <v>3100</v>
      </c>
      <c r="M208" t="s">
        <v>378</v>
      </c>
      <c r="N208">
        <v>3.2</v>
      </c>
      <c r="O208" t="s">
        <v>378</v>
      </c>
      <c r="P208">
        <v>12.3</v>
      </c>
      <c r="Q208">
        <v>1475</v>
      </c>
      <c r="R208" s="4" t="s">
        <v>60</v>
      </c>
      <c r="S208" s="4" t="s">
        <v>176</v>
      </c>
      <c r="T208">
        <v>15</v>
      </c>
      <c r="U208">
        <v>20</v>
      </c>
      <c r="V208" t="s">
        <v>59</v>
      </c>
      <c r="W208" t="s">
        <v>59</v>
      </c>
      <c r="X208">
        <v>147</v>
      </c>
    </row>
    <row r="209" spans="1:24" x14ac:dyDescent="0.3">
      <c r="A209" t="s">
        <v>706</v>
      </c>
      <c r="C209" t="s">
        <v>375</v>
      </c>
      <c r="D209" t="s">
        <v>574</v>
      </c>
      <c r="E209">
        <v>5</v>
      </c>
      <c r="F209" t="s">
        <v>382</v>
      </c>
      <c r="G209" t="s">
        <v>378</v>
      </c>
      <c r="H209">
        <v>6</v>
      </c>
      <c r="I209">
        <v>-20</v>
      </c>
      <c r="J209">
        <v>20000</v>
      </c>
      <c r="K209">
        <v>22800</v>
      </c>
      <c r="L209">
        <v>3925</v>
      </c>
      <c r="M209" t="s">
        <v>378</v>
      </c>
      <c r="N209">
        <v>4</v>
      </c>
      <c r="O209" t="s">
        <v>378</v>
      </c>
      <c r="P209">
        <v>15.4</v>
      </c>
      <c r="Q209">
        <v>1850</v>
      </c>
      <c r="R209" s="4" t="s">
        <v>60</v>
      </c>
      <c r="S209" s="4" t="s">
        <v>176</v>
      </c>
      <c r="T209">
        <v>15</v>
      </c>
      <c r="U209">
        <v>20</v>
      </c>
      <c r="V209" t="s">
        <v>59</v>
      </c>
      <c r="W209" t="s">
        <v>59</v>
      </c>
      <c r="X209">
        <v>195</v>
      </c>
    </row>
    <row r="210" spans="1:24" x14ac:dyDescent="0.3">
      <c r="A210" t="s">
        <v>707</v>
      </c>
      <c r="C210" t="s">
        <v>375</v>
      </c>
      <c r="D210" t="s">
        <v>574</v>
      </c>
      <c r="E210">
        <v>6</v>
      </c>
      <c r="F210" t="s">
        <v>382</v>
      </c>
      <c r="G210" t="s">
        <v>378</v>
      </c>
      <c r="H210">
        <v>6</v>
      </c>
      <c r="I210">
        <v>-20</v>
      </c>
      <c r="J210">
        <v>24400</v>
      </c>
      <c r="K210">
        <v>27900</v>
      </c>
      <c r="L210">
        <v>4710</v>
      </c>
      <c r="M210" t="s">
        <v>378</v>
      </c>
      <c r="N210">
        <v>4.8000000000000007</v>
      </c>
      <c r="O210" t="s">
        <v>378</v>
      </c>
      <c r="P210">
        <v>18.5</v>
      </c>
      <c r="Q210">
        <v>2225</v>
      </c>
      <c r="R210" s="4" t="s">
        <v>60</v>
      </c>
      <c r="S210" s="4" t="s">
        <v>176</v>
      </c>
      <c r="T210">
        <v>15</v>
      </c>
      <c r="U210">
        <v>20</v>
      </c>
      <c r="V210" t="s">
        <v>59</v>
      </c>
      <c r="W210" t="s">
        <v>59</v>
      </c>
      <c r="X210">
        <v>238</v>
      </c>
    </row>
    <row r="211" spans="1:24" x14ac:dyDescent="0.3">
      <c r="A211" t="s">
        <v>708</v>
      </c>
      <c r="C211" t="s">
        <v>375</v>
      </c>
      <c r="D211" t="s">
        <v>574</v>
      </c>
      <c r="E211">
        <v>6</v>
      </c>
      <c r="F211" t="s">
        <v>382</v>
      </c>
      <c r="G211" t="s">
        <v>378</v>
      </c>
      <c r="H211">
        <v>6</v>
      </c>
      <c r="I211">
        <v>-20</v>
      </c>
      <c r="J211">
        <v>28100</v>
      </c>
      <c r="K211">
        <v>33000</v>
      </c>
      <c r="L211">
        <v>4650</v>
      </c>
      <c r="M211" t="s">
        <v>378</v>
      </c>
      <c r="N211">
        <v>4.8000000000000007</v>
      </c>
      <c r="O211" t="s">
        <v>378</v>
      </c>
      <c r="P211">
        <v>18.5</v>
      </c>
      <c r="Q211">
        <v>2225</v>
      </c>
      <c r="R211" s="4" t="s">
        <v>60</v>
      </c>
      <c r="S211" s="4" t="s">
        <v>176</v>
      </c>
      <c r="T211">
        <v>15</v>
      </c>
      <c r="U211">
        <v>20</v>
      </c>
      <c r="V211" t="s">
        <v>59</v>
      </c>
      <c r="W211" t="s">
        <v>59</v>
      </c>
      <c r="X211">
        <v>262</v>
      </c>
    </row>
    <row r="212" spans="1:24" x14ac:dyDescent="0.3">
      <c r="A212" t="s">
        <v>78</v>
      </c>
      <c r="C212" t="s">
        <v>375</v>
      </c>
      <c r="D212" t="s">
        <v>376</v>
      </c>
      <c r="E212">
        <v>1</v>
      </c>
      <c r="F212" t="s">
        <v>377</v>
      </c>
      <c r="G212" t="s">
        <v>66</v>
      </c>
      <c r="H212">
        <v>6</v>
      </c>
      <c r="I212">
        <v>25</v>
      </c>
      <c r="J212">
        <v>4100</v>
      </c>
      <c r="K212">
        <v>4800</v>
      </c>
      <c r="L212">
        <v>800</v>
      </c>
      <c r="M212" t="s">
        <v>66</v>
      </c>
      <c r="N212">
        <v>0.5</v>
      </c>
      <c r="O212" t="s">
        <v>66</v>
      </c>
      <c r="P212" t="s">
        <v>59</v>
      </c>
      <c r="Q212" t="s">
        <v>59</v>
      </c>
      <c r="R212" s="4" t="s">
        <v>60</v>
      </c>
      <c r="S212" s="4" t="s">
        <v>61</v>
      </c>
      <c r="T212">
        <v>15</v>
      </c>
      <c r="U212">
        <v>20</v>
      </c>
      <c r="V212">
        <v>15</v>
      </c>
      <c r="W212">
        <v>20</v>
      </c>
      <c r="X212">
        <v>41</v>
      </c>
    </row>
    <row r="213" spans="1:24" x14ac:dyDescent="0.3">
      <c r="A213" t="s">
        <v>79</v>
      </c>
      <c r="C213" t="s">
        <v>375</v>
      </c>
      <c r="D213" t="s">
        <v>376</v>
      </c>
      <c r="E213">
        <v>1</v>
      </c>
      <c r="F213" t="s">
        <v>377</v>
      </c>
      <c r="G213" t="s">
        <v>66</v>
      </c>
      <c r="H213">
        <v>6</v>
      </c>
      <c r="I213">
        <v>25</v>
      </c>
      <c r="J213">
        <v>5200</v>
      </c>
      <c r="K213">
        <v>6000</v>
      </c>
      <c r="L213">
        <v>785</v>
      </c>
      <c r="M213" t="s">
        <v>66</v>
      </c>
      <c r="N213">
        <v>0.5</v>
      </c>
      <c r="O213" t="s">
        <v>66</v>
      </c>
      <c r="P213" t="s">
        <v>59</v>
      </c>
      <c r="Q213" t="s">
        <v>59</v>
      </c>
      <c r="R213" s="4" t="s">
        <v>60</v>
      </c>
      <c r="S213" s="4" t="s">
        <v>61</v>
      </c>
      <c r="T213">
        <v>15</v>
      </c>
      <c r="U213">
        <v>20</v>
      </c>
      <c r="V213">
        <v>15</v>
      </c>
      <c r="W213">
        <v>20</v>
      </c>
      <c r="X213">
        <v>44</v>
      </c>
    </row>
    <row r="214" spans="1:24" x14ac:dyDescent="0.3">
      <c r="A214" t="s">
        <v>80</v>
      </c>
      <c r="C214" t="s">
        <v>375</v>
      </c>
      <c r="D214" t="s">
        <v>376</v>
      </c>
      <c r="E214">
        <v>1</v>
      </c>
      <c r="F214" t="s">
        <v>377</v>
      </c>
      <c r="G214" t="s">
        <v>66</v>
      </c>
      <c r="H214">
        <v>6</v>
      </c>
      <c r="I214">
        <v>25</v>
      </c>
      <c r="J214">
        <v>6600</v>
      </c>
      <c r="K214">
        <v>7800</v>
      </c>
      <c r="L214">
        <v>775</v>
      </c>
      <c r="M214" t="s">
        <v>66</v>
      </c>
      <c r="N214">
        <v>0.5</v>
      </c>
      <c r="O214" t="s">
        <v>66</v>
      </c>
      <c r="P214" t="s">
        <v>59</v>
      </c>
      <c r="Q214" t="s">
        <v>59</v>
      </c>
      <c r="R214" s="4" t="s">
        <v>60</v>
      </c>
      <c r="S214" s="4" t="s">
        <v>61</v>
      </c>
      <c r="T214">
        <v>15</v>
      </c>
      <c r="U214">
        <v>20</v>
      </c>
      <c r="V214">
        <v>15</v>
      </c>
      <c r="W214">
        <v>20</v>
      </c>
      <c r="X214">
        <v>47</v>
      </c>
    </row>
    <row r="215" spans="1:24" x14ac:dyDescent="0.3">
      <c r="A215" t="s">
        <v>132</v>
      </c>
      <c r="C215" t="s">
        <v>375</v>
      </c>
      <c r="D215" t="s">
        <v>376</v>
      </c>
      <c r="E215">
        <v>2</v>
      </c>
      <c r="F215" t="s">
        <v>377</v>
      </c>
      <c r="G215" t="s">
        <v>66</v>
      </c>
      <c r="H215">
        <v>6</v>
      </c>
      <c r="I215">
        <v>25</v>
      </c>
      <c r="J215">
        <v>7300</v>
      </c>
      <c r="K215">
        <v>8500</v>
      </c>
      <c r="L215">
        <v>1600</v>
      </c>
      <c r="M215" t="s">
        <v>66</v>
      </c>
      <c r="N215">
        <v>1</v>
      </c>
      <c r="O215" t="s">
        <v>66</v>
      </c>
      <c r="P215" t="s">
        <v>59</v>
      </c>
      <c r="Q215" t="s">
        <v>59</v>
      </c>
      <c r="R215" s="4" t="s">
        <v>60</v>
      </c>
      <c r="S215" s="4" t="s">
        <v>61</v>
      </c>
      <c r="T215">
        <v>15</v>
      </c>
      <c r="U215">
        <v>20</v>
      </c>
      <c r="V215">
        <v>15</v>
      </c>
      <c r="W215">
        <v>20</v>
      </c>
      <c r="X215">
        <v>52</v>
      </c>
    </row>
    <row r="216" spans="1:24" x14ac:dyDescent="0.3">
      <c r="A216" t="s">
        <v>133</v>
      </c>
      <c r="C216" t="s">
        <v>375</v>
      </c>
      <c r="D216" t="s">
        <v>376</v>
      </c>
      <c r="E216">
        <v>2</v>
      </c>
      <c r="F216" t="s">
        <v>377</v>
      </c>
      <c r="G216" t="s">
        <v>66</v>
      </c>
      <c r="H216">
        <v>6</v>
      </c>
      <c r="I216">
        <v>25</v>
      </c>
      <c r="J216">
        <v>9400</v>
      </c>
      <c r="K216">
        <v>10900</v>
      </c>
      <c r="L216">
        <v>1570</v>
      </c>
      <c r="M216" t="s">
        <v>66</v>
      </c>
      <c r="N216">
        <v>1</v>
      </c>
      <c r="O216" t="s">
        <v>66</v>
      </c>
      <c r="P216" t="s">
        <v>59</v>
      </c>
      <c r="Q216" t="s">
        <v>59</v>
      </c>
      <c r="R216" s="4" t="s">
        <v>60</v>
      </c>
      <c r="S216" s="4" t="s">
        <v>61</v>
      </c>
      <c r="T216">
        <v>15</v>
      </c>
      <c r="U216">
        <v>20</v>
      </c>
      <c r="V216">
        <v>15</v>
      </c>
      <c r="W216">
        <v>20</v>
      </c>
      <c r="X216">
        <v>55</v>
      </c>
    </row>
    <row r="217" spans="1:24" x14ac:dyDescent="0.3">
      <c r="A217" t="s">
        <v>134</v>
      </c>
      <c r="C217" t="s">
        <v>375</v>
      </c>
      <c r="D217" t="s">
        <v>376</v>
      </c>
      <c r="E217">
        <v>2</v>
      </c>
      <c r="F217" t="s">
        <v>377</v>
      </c>
      <c r="G217" t="s">
        <v>66</v>
      </c>
      <c r="H217">
        <v>6</v>
      </c>
      <c r="I217">
        <v>25</v>
      </c>
      <c r="J217">
        <v>11700</v>
      </c>
      <c r="K217">
        <v>13600</v>
      </c>
      <c r="L217">
        <v>1550</v>
      </c>
      <c r="M217" t="s">
        <v>66</v>
      </c>
      <c r="N217">
        <v>1</v>
      </c>
      <c r="O217" t="s">
        <v>66</v>
      </c>
      <c r="P217" t="s">
        <v>59</v>
      </c>
      <c r="Q217" t="s">
        <v>59</v>
      </c>
      <c r="R217" s="4" t="s">
        <v>60</v>
      </c>
      <c r="S217" s="4" t="s">
        <v>61</v>
      </c>
      <c r="T217">
        <v>15</v>
      </c>
      <c r="U217">
        <v>20</v>
      </c>
      <c r="V217">
        <v>15</v>
      </c>
      <c r="W217">
        <v>20</v>
      </c>
      <c r="X217">
        <v>58</v>
      </c>
    </row>
    <row r="218" spans="1:24" x14ac:dyDescent="0.3">
      <c r="A218" t="s">
        <v>135</v>
      </c>
      <c r="C218" t="s">
        <v>375</v>
      </c>
      <c r="D218" t="s">
        <v>376</v>
      </c>
      <c r="E218">
        <v>2</v>
      </c>
      <c r="F218" t="s">
        <v>377</v>
      </c>
      <c r="G218" t="s">
        <v>66</v>
      </c>
      <c r="H218">
        <v>6</v>
      </c>
      <c r="I218">
        <v>25</v>
      </c>
      <c r="J218">
        <v>13000</v>
      </c>
      <c r="K218">
        <v>15300</v>
      </c>
      <c r="L218">
        <v>1550</v>
      </c>
      <c r="M218" t="s">
        <v>66</v>
      </c>
      <c r="N218">
        <v>1</v>
      </c>
      <c r="O218" t="s">
        <v>66</v>
      </c>
      <c r="P218" t="s">
        <v>59</v>
      </c>
      <c r="Q218" t="s">
        <v>59</v>
      </c>
      <c r="R218" s="4" t="s">
        <v>60</v>
      </c>
      <c r="S218" s="4" t="s">
        <v>61</v>
      </c>
      <c r="T218">
        <v>15</v>
      </c>
      <c r="U218">
        <v>20</v>
      </c>
      <c r="V218">
        <v>15</v>
      </c>
      <c r="W218">
        <v>20</v>
      </c>
      <c r="X218">
        <v>62</v>
      </c>
    </row>
    <row r="219" spans="1:24" x14ac:dyDescent="0.3">
      <c r="A219" t="s">
        <v>183</v>
      </c>
      <c r="C219" t="s">
        <v>375</v>
      </c>
      <c r="D219" t="s">
        <v>376</v>
      </c>
      <c r="E219">
        <v>3</v>
      </c>
      <c r="F219" t="s">
        <v>377</v>
      </c>
      <c r="G219" t="s">
        <v>66</v>
      </c>
      <c r="H219">
        <v>6</v>
      </c>
      <c r="I219">
        <v>25</v>
      </c>
      <c r="J219">
        <v>14100</v>
      </c>
      <c r="K219">
        <v>16300</v>
      </c>
      <c r="L219">
        <v>2355</v>
      </c>
      <c r="M219" t="s">
        <v>66</v>
      </c>
      <c r="N219">
        <v>1.5</v>
      </c>
      <c r="O219" t="s">
        <v>66</v>
      </c>
      <c r="P219" t="s">
        <v>59</v>
      </c>
      <c r="Q219" t="s">
        <v>59</v>
      </c>
      <c r="R219" s="4" t="s">
        <v>60</v>
      </c>
      <c r="S219" s="4" t="s">
        <v>61</v>
      </c>
      <c r="T219">
        <v>15</v>
      </c>
      <c r="U219">
        <v>20</v>
      </c>
      <c r="V219">
        <v>15</v>
      </c>
      <c r="W219">
        <v>20</v>
      </c>
      <c r="X219">
        <v>72</v>
      </c>
    </row>
    <row r="220" spans="1:24" x14ac:dyDescent="0.3">
      <c r="A220" t="s">
        <v>184</v>
      </c>
      <c r="C220" t="s">
        <v>375</v>
      </c>
      <c r="D220" t="s">
        <v>376</v>
      </c>
      <c r="E220">
        <v>3</v>
      </c>
      <c r="F220" t="s">
        <v>377</v>
      </c>
      <c r="G220" t="s">
        <v>66</v>
      </c>
      <c r="H220">
        <v>6</v>
      </c>
      <c r="I220">
        <v>25</v>
      </c>
      <c r="J220">
        <v>16100</v>
      </c>
      <c r="K220">
        <v>18800</v>
      </c>
      <c r="L220">
        <v>2355</v>
      </c>
      <c r="M220" t="s">
        <v>66</v>
      </c>
      <c r="N220">
        <v>1.5</v>
      </c>
      <c r="O220" t="s">
        <v>66</v>
      </c>
      <c r="P220" t="s">
        <v>59</v>
      </c>
      <c r="Q220" t="s">
        <v>59</v>
      </c>
      <c r="R220" s="4" t="s">
        <v>60</v>
      </c>
      <c r="S220" s="4" t="s">
        <v>61</v>
      </c>
      <c r="T220">
        <v>15</v>
      </c>
      <c r="U220">
        <v>20</v>
      </c>
      <c r="V220">
        <v>15</v>
      </c>
      <c r="W220">
        <v>20</v>
      </c>
      <c r="X220">
        <v>78</v>
      </c>
    </row>
    <row r="221" spans="1:24" x14ac:dyDescent="0.3">
      <c r="A221" t="s">
        <v>185</v>
      </c>
      <c r="C221" t="s">
        <v>375</v>
      </c>
      <c r="D221" t="s">
        <v>376</v>
      </c>
      <c r="E221">
        <v>3</v>
      </c>
      <c r="F221" t="s">
        <v>377</v>
      </c>
      <c r="G221" t="s">
        <v>66</v>
      </c>
      <c r="H221">
        <v>6</v>
      </c>
      <c r="I221">
        <v>25</v>
      </c>
      <c r="J221">
        <v>18100</v>
      </c>
      <c r="K221">
        <v>21200</v>
      </c>
      <c r="L221">
        <v>2325</v>
      </c>
      <c r="M221" t="s">
        <v>66</v>
      </c>
      <c r="N221">
        <v>1.5</v>
      </c>
      <c r="O221" t="s">
        <v>66</v>
      </c>
      <c r="P221" t="s">
        <v>59</v>
      </c>
      <c r="Q221" t="s">
        <v>59</v>
      </c>
      <c r="R221" s="4" t="s">
        <v>60</v>
      </c>
      <c r="S221" s="4" t="s">
        <v>121</v>
      </c>
      <c r="T221">
        <v>15</v>
      </c>
      <c r="U221">
        <v>20</v>
      </c>
      <c r="V221">
        <v>15</v>
      </c>
      <c r="W221">
        <v>20</v>
      </c>
      <c r="X221">
        <v>85</v>
      </c>
    </row>
    <row r="222" spans="1:24" x14ac:dyDescent="0.3">
      <c r="A222" t="s">
        <v>220</v>
      </c>
      <c r="C222" t="s">
        <v>375</v>
      </c>
      <c r="D222" t="s">
        <v>376</v>
      </c>
      <c r="E222">
        <v>4</v>
      </c>
      <c r="F222" t="s">
        <v>377</v>
      </c>
      <c r="G222" t="s">
        <v>66</v>
      </c>
      <c r="H222">
        <v>6</v>
      </c>
      <c r="I222">
        <v>25</v>
      </c>
      <c r="J222">
        <v>19500</v>
      </c>
      <c r="K222">
        <v>22500</v>
      </c>
      <c r="L222">
        <v>3140</v>
      </c>
      <c r="M222" t="s">
        <v>66</v>
      </c>
      <c r="N222">
        <v>2</v>
      </c>
      <c r="O222" t="s">
        <v>66</v>
      </c>
      <c r="P222" t="s">
        <v>59</v>
      </c>
      <c r="Q222" t="s">
        <v>59</v>
      </c>
      <c r="R222" s="4" t="s">
        <v>60</v>
      </c>
      <c r="S222" s="4" t="s">
        <v>121</v>
      </c>
      <c r="T222">
        <v>15</v>
      </c>
      <c r="U222">
        <v>20</v>
      </c>
      <c r="V222">
        <v>15</v>
      </c>
      <c r="W222">
        <v>20</v>
      </c>
      <c r="X222">
        <v>115</v>
      </c>
    </row>
    <row r="223" spans="1:24" x14ac:dyDescent="0.3">
      <c r="A223" t="s">
        <v>221</v>
      </c>
      <c r="C223" t="s">
        <v>375</v>
      </c>
      <c r="D223" t="s">
        <v>376</v>
      </c>
      <c r="E223">
        <v>4</v>
      </c>
      <c r="F223" t="s">
        <v>377</v>
      </c>
      <c r="G223" t="s">
        <v>66</v>
      </c>
      <c r="H223">
        <v>6</v>
      </c>
      <c r="I223">
        <v>25</v>
      </c>
      <c r="J223">
        <v>23500</v>
      </c>
      <c r="K223">
        <v>27800</v>
      </c>
      <c r="L223">
        <v>3140</v>
      </c>
      <c r="M223" t="s">
        <v>66</v>
      </c>
      <c r="N223">
        <v>2</v>
      </c>
      <c r="O223" t="s">
        <v>66</v>
      </c>
      <c r="P223" t="s">
        <v>59</v>
      </c>
      <c r="Q223" t="s">
        <v>59</v>
      </c>
      <c r="R223" s="4" t="s">
        <v>60</v>
      </c>
      <c r="S223" s="4" t="s">
        <v>121</v>
      </c>
      <c r="T223">
        <v>15</v>
      </c>
      <c r="U223">
        <v>20</v>
      </c>
      <c r="V223">
        <v>15</v>
      </c>
      <c r="W223">
        <v>20</v>
      </c>
      <c r="X223">
        <v>124</v>
      </c>
    </row>
    <row r="224" spans="1:24" x14ac:dyDescent="0.3">
      <c r="A224" t="s">
        <v>222</v>
      </c>
      <c r="C224" t="s">
        <v>375</v>
      </c>
      <c r="D224" t="s">
        <v>376</v>
      </c>
      <c r="E224">
        <v>4</v>
      </c>
      <c r="F224" t="s">
        <v>377</v>
      </c>
      <c r="G224" t="s">
        <v>66</v>
      </c>
      <c r="H224">
        <v>6</v>
      </c>
      <c r="I224">
        <v>25</v>
      </c>
      <c r="J224">
        <v>26000</v>
      </c>
      <c r="K224">
        <v>30400</v>
      </c>
      <c r="L224">
        <v>3100</v>
      </c>
      <c r="M224" t="s">
        <v>66</v>
      </c>
      <c r="N224">
        <v>2</v>
      </c>
      <c r="O224" t="s">
        <v>66</v>
      </c>
      <c r="P224" t="s">
        <v>59</v>
      </c>
      <c r="Q224" t="s">
        <v>59</v>
      </c>
      <c r="R224" s="4" t="s">
        <v>60</v>
      </c>
      <c r="S224" s="4" t="s">
        <v>121</v>
      </c>
      <c r="T224">
        <v>15</v>
      </c>
      <c r="U224">
        <v>20</v>
      </c>
      <c r="V224">
        <v>15</v>
      </c>
      <c r="W224">
        <v>20</v>
      </c>
      <c r="X224">
        <v>147</v>
      </c>
    </row>
    <row r="225" spans="1:24" x14ac:dyDescent="0.3">
      <c r="A225" t="s">
        <v>251</v>
      </c>
      <c r="C225" t="s">
        <v>375</v>
      </c>
      <c r="D225" t="s">
        <v>376</v>
      </c>
      <c r="E225">
        <v>5</v>
      </c>
      <c r="F225" t="s">
        <v>377</v>
      </c>
      <c r="G225" t="s">
        <v>66</v>
      </c>
      <c r="H225">
        <v>6</v>
      </c>
      <c r="I225">
        <v>25</v>
      </c>
      <c r="J225">
        <v>29500</v>
      </c>
      <c r="K225">
        <v>36100</v>
      </c>
      <c r="L225">
        <v>3875</v>
      </c>
      <c r="M225" t="s">
        <v>66</v>
      </c>
      <c r="N225">
        <v>2.5</v>
      </c>
      <c r="O225" t="s">
        <v>66</v>
      </c>
      <c r="P225" t="s">
        <v>59</v>
      </c>
      <c r="Q225" t="s">
        <v>59</v>
      </c>
      <c r="R225" s="4" t="s">
        <v>60</v>
      </c>
      <c r="S225" s="4" t="s">
        <v>176</v>
      </c>
      <c r="T225">
        <v>15</v>
      </c>
      <c r="U225">
        <v>20</v>
      </c>
      <c r="V225">
        <v>15</v>
      </c>
      <c r="W225">
        <v>20</v>
      </c>
      <c r="X225">
        <v>218</v>
      </c>
    </row>
    <row r="226" spans="1:24" x14ac:dyDescent="0.3">
      <c r="A226" t="s">
        <v>279</v>
      </c>
      <c r="C226" t="s">
        <v>375</v>
      </c>
      <c r="D226" t="s">
        <v>376</v>
      </c>
      <c r="E226">
        <v>6</v>
      </c>
      <c r="F226" t="s">
        <v>377</v>
      </c>
      <c r="G226" t="s">
        <v>66</v>
      </c>
      <c r="H226">
        <v>6</v>
      </c>
      <c r="I226">
        <v>25</v>
      </c>
      <c r="J226">
        <v>33000</v>
      </c>
      <c r="K226">
        <v>38800</v>
      </c>
      <c r="L226">
        <v>4650</v>
      </c>
      <c r="M226" t="s">
        <v>66</v>
      </c>
      <c r="N226">
        <v>3</v>
      </c>
      <c r="O226" t="s">
        <v>66</v>
      </c>
      <c r="P226" t="s">
        <v>59</v>
      </c>
      <c r="Q226" t="s">
        <v>59</v>
      </c>
      <c r="R226" s="4" t="s">
        <v>60</v>
      </c>
      <c r="S226" s="4" t="s">
        <v>176</v>
      </c>
      <c r="T226">
        <v>15</v>
      </c>
      <c r="U226">
        <v>20</v>
      </c>
      <c r="V226">
        <v>15</v>
      </c>
      <c r="W226">
        <v>20</v>
      </c>
      <c r="X226">
        <v>257</v>
      </c>
    </row>
    <row r="227" spans="1:24" x14ac:dyDescent="0.3">
      <c r="A227" t="s">
        <v>280</v>
      </c>
      <c r="C227" t="s">
        <v>375</v>
      </c>
      <c r="D227" t="s">
        <v>376</v>
      </c>
      <c r="E227">
        <v>6</v>
      </c>
      <c r="F227" t="s">
        <v>377</v>
      </c>
      <c r="G227" t="s">
        <v>66</v>
      </c>
      <c r="H227">
        <v>6</v>
      </c>
      <c r="I227">
        <v>25</v>
      </c>
      <c r="J227">
        <v>39000</v>
      </c>
      <c r="K227">
        <v>45900</v>
      </c>
      <c r="L227">
        <v>4650</v>
      </c>
      <c r="M227" t="s">
        <v>66</v>
      </c>
      <c r="N227">
        <v>3</v>
      </c>
      <c r="O227" t="s">
        <v>66</v>
      </c>
      <c r="P227" t="s">
        <v>59</v>
      </c>
      <c r="Q227" t="s">
        <v>59</v>
      </c>
      <c r="R227" s="4" t="s">
        <v>60</v>
      </c>
      <c r="S227" s="4" t="s">
        <v>176</v>
      </c>
      <c r="T227">
        <v>15</v>
      </c>
      <c r="U227">
        <v>20</v>
      </c>
      <c r="V227">
        <v>15</v>
      </c>
      <c r="W227">
        <v>20</v>
      </c>
      <c r="X227">
        <v>262</v>
      </c>
    </row>
    <row r="228" spans="1:24" x14ac:dyDescent="0.3">
      <c r="A228" t="s">
        <v>84</v>
      </c>
      <c r="C228" t="s">
        <v>375</v>
      </c>
      <c r="D228" t="s">
        <v>379</v>
      </c>
      <c r="E228">
        <v>1</v>
      </c>
      <c r="F228" t="s">
        <v>377</v>
      </c>
      <c r="G228" t="s">
        <v>66</v>
      </c>
      <c r="H228">
        <v>4</v>
      </c>
      <c r="I228" s="5">
        <v>-20</v>
      </c>
      <c r="J228">
        <v>2700</v>
      </c>
      <c r="K228">
        <v>3100</v>
      </c>
      <c r="L228">
        <v>800</v>
      </c>
      <c r="M228" t="s">
        <v>66</v>
      </c>
      <c r="N228">
        <v>0.5</v>
      </c>
      <c r="O228" t="s">
        <v>66</v>
      </c>
      <c r="P228">
        <v>4.9000000000000004</v>
      </c>
      <c r="Q228">
        <v>1125</v>
      </c>
      <c r="R228" s="4" t="s">
        <v>60</v>
      </c>
      <c r="S228" s="4" t="s">
        <v>61</v>
      </c>
      <c r="T228">
        <v>15</v>
      </c>
      <c r="U228">
        <v>20</v>
      </c>
      <c r="V228">
        <v>15</v>
      </c>
      <c r="W228">
        <v>20</v>
      </c>
      <c r="X228">
        <v>40</v>
      </c>
    </row>
    <row r="229" spans="1:24" x14ac:dyDescent="0.3">
      <c r="A229" t="s">
        <v>85</v>
      </c>
      <c r="C229" t="s">
        <v>375</v>
      </c>
      <c r="D229" t="s">
        <v>379</v>
      </c>
      <c r="E229">
        <v>1</v>
      </c>
      <c r="F229" t="s">
        <v>377</v>
      </c>
      <c r="G229" t="s">
        <v>66</v>
      </c>
      <c r="H229">
        <v>4</v>
      </c>
      <c r="I229" s="5">
        <v>-20</v>
      </c>
      <c r="J229">
        <v>3200</v>
      </c>
      <c r="K229">
        <v>3800</v>
      </c>
      <c r="L229">
        <v>785</v>
      </c>
      <c r="M229" t="s">
        <v>66</v>
      </c>
      <c r="N229">
        <v>0.5</v>
      </c>
      <c r="O229" t="s">
        <v>66</v>
      </c>
      <c r="P229">
        <v>4.9000000000000004</v>
      </c>
      <c r="Q229">
        <v>1125</v>
      </c>
      <c r="R229" s="4" t="s">
        <v>60</v>
      </c>
      <c r="S229" s="4" t="s">
        <v>61</v>
      </c>
      <c r="T229">
        <v>15</v>
      </c>
      <c r="U229">
        <v>20</v>
      </c>
      <c r="V229">
        <v>15</v>
      </c>
      <c r="W229">
        <v>20</v>
      </c>
      <c r="X229">
        <v>42</v>
      </c>
    </row>
    <row r="230" spans="1:24" x14ac:dyDescent="0.3">
      <c r="A230" t="s">
        <v>86</v>
      </c>
      <c r="C230" t="s">
        <v>375</v>
      </c>
      <c r="D230" t="s">
        <v>379</v>
      </c>
      <c r="E230">
        <v>1</v>
      </c>
      <c r="F230" t="s">
        <v>377</v>
      </c>
      <c r="G230" t="s">
        <v>66</v>
      </c>
      <c r="H230">
        <v>4</v>
      </c>
      <c r="I230" s="5">
        <v>-20</v>
      </c>
      <c r="J230">
        <v>3800</v>
      </c>
      <c r="K230">
        <v>4400</v>
      </c>
      <c r="L230">
        <v>775</v>
      </c>
      <c r="M230" t="s">
        <v>66</v>
      </c>
      <c r="N230">
        <v>0.5</v>
      </c>
      <c r="O230" t="s">
        <v>66</v>
      </c>
      <c r="P230">
        <v>4.9000000000000004</v>
      </c>
      <c r="Q230">
        <v>1125</v>
      </c>
      <c r="R230" s="4" t="s">
        <v>60</v>
      </c>
      <c r="S230" s="4" t="s">
        <v>61</v>
      </c>
      <c r="T230">
        <v>15</v>
      </c>
      <c r="U230">
        <v>20</v>
      </c>
      <c r="V230">
        <v>15</v>
      </c>
      <c r="W230">
        <v>20</v>
      </c>
      <c r="X230">
        <v>46</v>
      </c>
    </row>
    <row r="231" spans="1:24" x14ac:dyDescent="0.3">
      <c r="A231" t="s">
        <v>140</v>
      </c>
      <c r="C231" t="s">
        <v>375</v>
      </c>
      <c r="D231" t="s">
        <v>379</v>
      </c>
      <c r="E231">
        <v>2</v>
      </c>
      <c r="F231" t="s">
        <v>377</v>
      </c>
      <c r="G231" t="s">
        <v>66</v>
      </c>
      <c r="H231">
        <v>4</v>
      </c>
      <c r="I231" s="5">
        <v>-20</v>
      </c>
      <c r="J231">
        <v>5100</v>
      </c>
      <c r="K231">
        <v>5900</v>
      </c>
      <c r="L231">
        <v>1600</v>
      </c>
      <c r="M231" t="s">
        <v>66</v>
      </c>
      <c r="N231">
        <v>1</v>
      </c>
      <c r="O231" t="s">
        <v>66</v>
      </c>
      <c r="P231">
        <v>9.8000000000000007</v>
      </c>
      <c r="Q231">
        <v>2250</v>
      </c>
      <c r="R231" s="4" t="s">
        <v>60</v>
      </c>
      <c r="S231" s="4" t="s">
        <v>121</v>
      </c>
      <c r="T231">
        <v>15</v>
      </c>
      <c r="U231">
        <v>20</v>
      </c>
      <c r="V231">
        <v>15</v>
      </c>
      <c r="W231">
        <v>20</v>
      </c>
      <c r="X231">
        <v>50</v>
      </c>
    </row>
    <row r="232" spans="1:24" x14ac:dyDescent="0.3">
      <c r="A232" t="s">
        <v>141</v>
      </c>
      <c r="C232" t="s">
        <v>375</v>
      </c>
      <c r="D232" t="s">
        <v>379</v>
      </c>
      <c r="E232">
        <v>2</v>
      </c>
      <c r="F232" t="s">
        <v>377</v>
      </c>
      <c r="G232" t="s">
        <v>66</v>
      </c>
      <c r="H232">
        <v>4</v>
      </c>
      <c r="I232" s="5">
        <v>-20</v>
      </c>
      <c r="J232">
        <v>6400</v>
      </c>
      <c r="K232">
        <v>7300</v>
      </c>
      <c r="L232">
        <v>1570</v>
      </c>
      <c r="M232" t="s">
        <v>66</v>
      </c>
      <c r="N232">
        <v>1</v>
      </c>
      <c r="O232" t="s">
        <v>66</v>
      </c>
      <c r="P232">
        <v>9.8000000000000007</v>
      </c>
      <c r="Q232">
        <v>2250</v>
      </c>
      <c r="R232" s="4" t="s">
        <v>60</v>
      </c>
      <c r="S232" s="4" t="s">
        <v>121</v>
      </c>
      <c r="T232">
        <v>15</v>
      </c>
      <c r="U232">
        <v>20</v>
      </c>
      <c r="V232">
        <v>15</v>
      </c>
      <c r="W232">
        <v>20</v>
      </c>
      <c r="X232">
        <v>52</v>
      </c>
    </row>
    <row r="233" spans="1:24" x14ac:dyDescent="0.3">
      <c r="A233" t="s">
        <v>142</v>
      </c>
      <c r="C233" t="s">
        <v>375</v>
      </c>
      <c r="D233" t="s">
        <v>379</v>
      </c>
      <c r="E233">
        <v>2</v>
      </c>
      <c r="F233" t="s">
        <v>377</v>
      </c>
      <c r="G233" t="s">
        <v>66</v>
      </c>
      <c r="H233">
        <v>4</v>
      </c>
      <c r="I233" s="5">
        <v>-20</v>
      </c>
      <c r="J233">
        <v>8000</v>
      </c>
      <c r="K233">
        <v>9500</v>
      </c>
      <c r="L233">
        <v>1550</v>
      </c>
      <c r="M233" t="s">
        <v>66</v>
      </c>
      <c r="N233">
        <v>1</v>
      </c>
      <c r="O233" t="s">
        <v>66</v>
      </c>
      <c r="P233">
        <v>9.8000000000000007</v>
      </c>
      <c r="Q233">
        <v>2250</v>
      </c>
      <c r="R233" s="4" t="s">
        <v>60</v>
      </c>
      <c r="S233" s="4" t="s">
        <v>121</v>
      </c>
      <c r="T233">
        <v>15</v>
      </c>
      <c r="U233">
        <v>20</v>
      </c>
      <c r="V233">
        <v>15</v>
      </c>
      <c r="W233">
        <v>20</v>
      </c>
      <c r="X233">
        <v>55</v>
      </c>
    </row>
    <row r="234" spans="1:24" x14ac:dyDescent="0.3">
      <c r="A234" t="s">
        <v>188</v>
      </c>
      <c r="C234" t="s">
        <v>375</v>
      </c>
      <c r="D234" t="s">
        <v>379</v>
      </c>
      <c r="E234">
        <v>3</v>
      </c>
      <c r="F234" t="s">
        <v>377</v>
      </c>
      <c r="G234" t="s">
        <v>66</v>
      </c>
      <c r="H234">
        <v>4</v>
      </c>
      <c r="I234" s="5">
        <v>-20</v>
      </c>
      <c r="J234">
        <v>9400</v>
      </c>
      <c r="K234">
        <v>11000</v>
      </c>
      <c r="L234">
        <v>2355</v>
      </c>
      <c r="M234" t="s">
        <v>66</v>
      </c>
      <c r="N234">
        <v>1.5</v>
      </c>
      <c r="O234" t="s">
        <v>66</v>
      </c>
      <c r="P234">
        <v>14.3</v>
      </c>
      <c r="Q234">
        <v>3300</v>
      </c>
      <c r="R234" s="4" t="s">
        <v>60</v>
      </c>
      <c r="S234" s="4" t="s">
        <v>176</v>
      </c>
      <c r="T234">
        <v>15</v>
      </c>
      <c r="U234">
        <v>20</v>
      </c>
      <c r="V234">
        <v>15</v>
      </c>
      <c r="W234">
        <v>20</v>
      </c>
      <c r="X234">
        <v>79</v>
      </c>
    </row>
    <row r="235" spans="1:24" x14ac:dyDescent="0.3">
      <c r="A235" t="s">
        <v>189</v>
      </c>
      <c r="C235" t="s">
        <v>375</v>
      </c>
      <c r="D235" t="s">
        <v>379</v>
      </c>
      <c r="E235">
        <v>3</v>
      </c>
      <c r="F235" t="s">
        <v>377</v>
      </c>
      <c r="G235" t="s">
        <v>66</v>
      </c>
      <c r="H235">
        <v>4</v>
      </c>
      <c r="I235" s="5">
        <v>-20</v>
      </c>
      <c r="J235">
        <v>11000</v>
      </c>
      <c r="K235">
        <v>12800</v>
      </c>
      <c r="L235">
        <v>2325</v>
      </c>
      <c r="M235" t="s">
        <v>66</v>
      </c>
      <c r="N235">
        <v>1.5</v>
      </c>
      <c r="O235" t="s">
        <v>66</v>
      </c>
      <c r="P235">
        <v>14.3</v>
      </c>
      <c r="Q235">
        <v>3300</v>
      </c>
      <c r="R235" s="4" t="s">
        <v>60</v>
      </c>
      <c r="S235" s="4" t="s">
        <v>176</v>
      </c>
      <c r="T235">
        <v>15</v>
      </c>
      <c r="U235">
        <v>20</v>
      </c>
      <c r="V235">
        <v>15</v>
      </c>
      <c r="W235">
        <v>20</v>
      </c>
      <c r="X235">
        <v>84</v>
      </c>
    </row>
    <row r="236" spans="1:24" x14ac:dyDescent="0.3">
      <c r="A236" t="s">
        <v>225</v>
      </c>
      <c r="C236" t="s">
        <v>375</v>
      </c>
      <c r="D236" t="s">
        <v>379</v>
      </c>
      <c r="E236">
        <v>4</v>
      </c>
      <c r="F236" t="s">
        <v>377</v>
      </c>
      <c r="G236" t="s">
        <v>66</v>
      </c>
      <c r="H236">
        <v>4</v>
      </c>
      <c r="I236" s="5">
        <v>-20</v>
      </c>
      <c r="J236">
        <v>12500</v>
      </c>
      <c r="K236">
        <v>14400</v>
      </c>
      <c r="L236">
        <v>3140</v>
      </c>
      <c r="M236" t="s">
        <v>66</v>
      </c>
      <c r="N236">
        <v>2</v>
      </c>
      <c r="O236" t="s">
        <v>66</v>
      </c>
      <c r="P236">
        <v>19.2</v>
      </c>
      <c r="Q236">
        <v>4425</v>
      </c>
      <c r="R236" s="4" t="s">
        <v>60</v>
      </c>
      <c r="S236" s="4" t="s">
        <v>176</v>
      </c>
      <c r="T236">
        <v>15</v>
      </c>
      <c r="U236">
        <v>20</v>
      </c>
      <c r="V236">
        <v>19.2</v>
      </c>
      <c r="W236">
        <v>20</v>
      </c>
      <c r="X236">
        <v>124</v>
      </c>
    </row>
    <row r="237" spans="1:24" x14ac:dyDescent="0.3">
      <c r="A237" t="s">
        <v>226</v>
      </c>
      <c r="C237" t="s">
        <v>375</v>
      </c>
      <c r="D237" t="s">
        <v>379</v>
      </c>
      <c r="E237">
        <v>4</v>
      </c>
      <c r="F237" t="s">
        <v>377</v>
      </c>
      <c r="G237" t="s">
        <v>66</v>
      </c>
      <c r="H237">
        <v>4</v>
      </c>
      <c r="I237" s="5">
        <v>-20</v>
      </c>
      <c r="J237">
        <v>14100</v>
      </c>
      <c r="K237">
        <v>16300</v>
      </c>
      <c r="L237">
        <v>3100</v>
      </c>
      <c r="M237" t="s">
        <v>66</v>
      </c>
      <c r="N237">
        <v>2</v>
      </c>
      <c r="O237" t="s">
        <v>66</v>
      </c>
      <c r="P237">
        <v>19.2</v>
      </c>
      <c r="Q237">
        <v>4425</v>
      </c>
      <c r="R237" s="4" t="s">
        <v>60</v>
      </c>
      <c r="S237" s="4" t="s">
        <v>176</v>
      </c>
      <c r="T237">
        <v>15</v>
      </c>
      <c r="U237">
        <v>20</v>
      </c>
      <c r="V237">
        <v>19.2</v>
      </c>
      <c r="W237">
        <v>20</v>
      </c>
      <c r="X237">
        <v>144</v>
      </c>
    </row>
    <row r="238" spans="1:24" x14ac:dyDescent="0.3">
      <c r="A238" t="s">
        <v>253</v>
      </c>
      <c r="C238" t="s">
        <v>375</v>
      </c>
      <c r="D238" t="s">
        <v>379</v>
      </c>
      <c r="E238">
        <v>5</v>
      </c>
      <c r="F238" t="s">
        <v>377</v>
      </c>
      <c r="G238" t="s">
        <v>66</v>
      </c>
      <c r="H238">
        <v>4</v>
      </c>
      <c r="I238" s="5">
        <v>-20</v>
      </c>
      <c r="J238">
        <v>15500</v>
      </c>
      <c r="K238">
        <v>17700</v>
      </c>
      <c r="L238">
        <v>3925</v>
      </c>
      <c r="M238" t="s">
        <v>66</v>
      </c>
      <c r="N238">
        <v>2.5</v>
      </c>
      <c r="O238" t="s">
        <v>66</v>
      </c>
      <c r="P238">
        <v>24.1</v>
      </c>
      <c r="Q238">
        <v>5550</v>
      </c>
      <c r="R238" s="4" t="s">
        <v>60</v>
      </c>
      <c r="S238" s="4" t="s">
        <v>176</v>
      </c>
      <c r="T238">
        <v>15</v>
      </c>
      <c r="U238">
        <v>20</v>
      </c>
      <c r="V238">
        <v>24.1</v>
      </c>
      <c r="W238">
        <v>30</v>
      </c>
      <c r="X238">
        <v>191</v>
      </c>
    </row>
    <row r="239" spans="1:24" x14ac:dyDescent="0.3">
      <c r="A239" t="s">
        <v>283</v>
      </c>
      <c r="C239" t="s">
        <v>375</v>
      </c>
      <c r="D239" t="s">
        <v>379</v>
      </c>
      <c r="E239">
        <v>6</v>
      </c>
      <c r="F239" t="s">
        <v>377</v>
      </c>
      <c r="G239" t="s">
        <v>66</v>
      </c>
      <c r="H239">
        <v>4</v>
      </c>
      <c r="I239" s="5">
        <v>-20</v>
      </c>
      <c r="J239">
        <v>19500</v>
      </c>
      <c r="K239">
        <v>22300</v>
      </c>
      <c r="L239">
        <v>4710</v>
      </c>
      <c r="M239" t="s">
        <v>66</v>
      </c>
      <c r="N239">
        <v>3</v>
      </c>
      <c r="O239" t="s">
        <v>66</v>
      </c>
      <c r="P239">
        <v>29</v>
      </c>
      <c r="Q239">
        <v>6675</v>
      </c>
      <c r="R239" s="4" t="s">
        <v>60</v>
      </c>
      <c r="S239" s="4" t="s">
        <v>176</v>
      </c>
      <c r="T239">
        <v>15</v>
      </c>
      <c r="U239">
        <v>20</v>
      </c>
      <c r="V239">
        <v>29</v>
      </c>
      <c r="W239">
        <v>30</v>
      </c>
      <c r="X239">
        <v>257</v>
      </c>
    </row>
    <row r="240" spans="1:24" x14ac:dyDescent="0.3">
      <c r="A240" t="s">
        <v>284</v>
      </c>
      <c r="C240" t="s">
        <v>375</v>
      </c>
      <c r="D240" t="s">
        <v>379</v>
      </c>
      <c r="E240">
        <v>6</v>
      </c>
      <c r="F240" t="s">
        <v>377</v>
      </c>
      <c r="G240" t="s">
        <v>66</v>
      </c>
      <c r="H240">
        <v>4</v>
      </c>
      <c r="I240" s="5">
        <v>-20</v>
      </c>
      <c r="J240">
        <v>23000</v>
      </c>
      <c r="K240">
        <v>27000</v>
      </c>
      <c r="L240">
        <v>4650</v>
      </c>
      <c r="M240" t="s">
        <v>66</v>
      </c>
      <c r="N240">
        <v>3</v>
      </c>
      <c r="O240" t="s">
        <v>66</v>
      </c>
      <c r="P240">
        <v>29</v>
      </c>
      <c r="Q240">
        <v>6675</v>
      </c>
      <c r="R240" s="4" t="s">
        <v>60</v>
      </c>
      <c r="S240" s="4" t="s">
        <v>176</v>
      </c>
      <c r="T240">
        <v>15</v>
      </c>
      <c r="U240">
        <v>20</v>
      </c>
      <c r="V240">
        <v>29</v>
      </c>
      <c r="W240">
        <v>30</v>
      </c>
      <c r="X240">
        <v>262</v>
      </c>
    </row>
    <row r="241" spans="1:24" x14ac:dyDescent="0.3">
      <c r="A241" t="s">
        <v>81</v>
      </c>
      <c r="C241" t="s">
        <v>375</v>
      </c>
      <c r="D241" t="s">
        <v>379</v>
      </c>
      <c r="E241">
        <v>1</v>
      </c>
      <c r="F241" t="s">
        <v>377</v>
      </c>
      <c r="G241" t="s">
        <v>66</v>
      </c>
      <c r="H241">
        <v>6</v>
      </c>
      <c r="I241" s="5">
        <v>-20</v>
      </c>
      <c r="J241">
        <v>3500</v>
      </c>
      <c r="K241">
        <v>4000</v>
      </c>
      <c r="L241">
        <v>800</v>
      </c>
      <c r="M241" t="s">
        <v>66</v>
      </c>
      <c r="N241">
        <v>0.5</v>
      </c>
      <c r="O241" t="s">
        <v>66</v>
      </c>
      <c r="P241">
        <v>4.9000000000000004</v>
      </c>
      <c r="Q241">
        <v>1125</v>
      </c>
      <c r="R241" s="4" t="s">
        <v>60</v>
      </c>
      <c r="S241" s="4" t="s">
        <v>61</v>
      </c>
      <c r="T241">
        <v>15</v>
      </c>
      <c r="U241">
        <v>20</v>
      </c>
      <c r="V241">
        <v>15</v>
      </c>
      <c r="W241">
        <v>20</v>
      </c>
      <c r="X241">
        <v>41</v>
      </c>
    </row>
    <row r="242" spans="1:24" x14ac:dyDescent="0.3">
      <c r="A242" t="s">
        <v>82</v>
      </c>
      <c r="C242" t="s">
        <v>375</v>
      </c>
      <c r="D242" t="s">
        <v>379</v>
      </c>
      <c r="E242">
        <v>1</v>
      </c>
      <c r="F242" t="s">
        <v>377</v>
      </c>
      <c r="G242" t="s">
        <v>66</v>
      </c>
      <c r="H242">
        <v>6</v>
      </c>
      <c r="I242" s="5">
        <v>-20</v>
      </c>
      <c r="J242">
        <v>4200</v>
      </c>
      <c r="K242">
        <v>4900</v>
      </c>
      <c r="L242">
        <v>785</v>
      </c>
      <c r="M242" t="s">
        <v>66</v>
      </c>
      <c r="N242">
        <v>0.5</v>
      </c>
      <c r="O242" t="s">
        <v>66</v>
      </c>
      <c r="P242">
        <v>4.9000000000000004</v>
      </c>
      <c r="Q242">
        <v>1125</v>
      </c>
      <c r="R242" s="4" t="s">
        <v>60</v>
      </c>
      <c r="S242" s="4" t="s">
        <v>61</v>
      </c>
      <c r="T242">
        <v>15</v>
      </c>
      <c r="U242">
        <v>20</v>
      </c>
      <c r="V242">
        <v>15</v>
      </c>
      <c r="W242">
        <v>20</v>
      </c>
      <c r="X242">
        <v>44</v>
      </c>
    </row>
    <row r="243" spans="1:24" x14ac:dyDescent="0.3">
      <c r="A243" t="s">
        <v>83</v>
      </c>
      <c r="C243" t="s">
        <v>375</v>
      </c>
      <c r="D243" t="s">
        <v>379</v>
      </c>
      <c r="E243">
        <v>1</v>
      </c>
      <c r="F243" t="s">
        <v>377</v>
      </c>
      <c r="G243" t="s">
        <v>66</v>
      </c>
      <c r="H243">
        <v>6</v>
      </c>
      <c r="I243" s="5">
        <v>-20</v>
      </c>
      <c r="J243">
        <v>4900</v>
      </c>
      <c r="K243">
        <v>5600</v>
      </c>
      <c r="L243">
        <v>775</v>
      </c>
      <c r="M243" t="s">
        <v>66</v>
      </c>
      <c r="N243">
        <v>0.5</v>
      </c>
      <c r="O243" t="s">
        <v>66</v>
      </c>
      <c r="P243">
        <v>4.9000000000000004</v>
      </c>
      <c r="Q243">
        <v>1125</v>
      </c>
      <c r="R243" s="4" t="s">
        <v>60</v>
      </c>
      <c r="S243" s="4" t="s">
        <v>61</v>
      </c>
      <c r="T243">
        <v>15</v>
      </c>
      <c r="U243">
        <v>20</v>
      </c>
      <c r="V243">
        <v>15</v>
      </c>
      <c r="W243">
        <v>20</v>
      </c>
      <c r="X243">
        <v>47</v>
      </c>
    </row>
    <row r="244" spans="1:24" x14ac:dyDescent="0.3">
      <c r="A244" t="s">
        <v>136</v>
      </c>
      <c r="C244" t="s">
        <v>375</v>
      </c>
      <c r="D244" t="s">
        <v>379</v>
      </c>
      <c r="E244">
        <v>2</v>
      </c>
      <c r="F244" t="s">
        <v>377</v>
      </c>
      <c r="G244" t="s">
        <v>66</v>
      </c>
      <c r="H244">
        <v>6</v>
      </c>
      <c r="I244" s="5">
        <v>-20</v>
      </c>
      <c r="J244">
        <v>6600</v>
      </c>
      <c r="K244">
        <v>7600</v>
      </c>
      <c r="L244">
        <v>1600</v>
      </c>
      <c r="M244" t="s">
        <v>66</v>
      </c>
      <c r="N244">
        <v>1</v>
      </c>
      <c r="O244" t="s">
        <v>66</v>
      </c>
      <c r="P244">
        <v>9.8000000000000007</v>
      </c>
      <c r="Q244">
        <v>2250</v>
      </c>
      <c r="R244" s="4" t="s">
        <v>60</v>
      </c>
      <c r="S244" s="4" t="s">
        <v>121</v>
      </c>
      <c r="T244">
        <v>15</v>
      </c>
      <c r="U244">
        <v>20</v>
      </c>
      <c r="V244">
        <v>15</v>
      </c>
      <c r="W244">
        <v>20</v>
      </c>
      <c r="X244">
        <v>52</v>
      </c>
    </row>
    <row r="245" spans="1:24" x14ac:dyDescent="0.3">
      <c r="A245" t="s">
        <v>137</v>
      </c>
      <c r="C245" t="s">
        <v>375</v>
      </c>
      <c r="D245" t="s">
        <v>379</v>
      </c>
      <c r="E245">
        <v>2</v>
      </c>
      <c r="F245" t="s">
        <v>377</v>
      </c>
      <c r="G245" t="s">
        <v>66</v>
      </c>
      <c r="H245">
        <v>6</v>
      </c>
      <c r="I245" s="5">
        <v>-20</v>
      </c>
      <c r="J245">
        <v>7700</v>
      </c>
      <c r="K245">
        <v>8800</v>
      </c>
      <c r="L245">
        <v>1570</v>
      </c>
      <c r="M245" t="s">
        <v>66</v>
      </c>
      <c r="N245">
        <v>1</v>
      </c>
      <c r="O245" t="s">
        <v>66</v>
      </c>
      <c r="P245">
        <v>9.8000000000000007</v>
      </c>
      <c r="Q245">
        <v>2250</v>
      </c>
      <c r="R245" s="4" t="s">
        <v>60</v>
      </c>
      <c r="S245" s="4" t="s">
        <v>121</v>
      </c>
      <c r="T245">
        <v>15</v>
      </c>
      <c r="U245">
        <v>20</v>
      </c>
      <c r="V245">
        <v>15</v>
      </c>
      <c r="W245">
        <v>20</v>
      </c>
      <c r="X245">
        <v>55</v>
      </c>
    </row>
    <row r="246" spans="1:24" x14ac:dyDescent="0.3">
      <c r="A246" t="s">
        <v>138</v>
      </c>
      <c r="C246" t="s">
        <v>375</v>
      </c>
      <c r="D246" t="s">
        <v>379</v>
      </c>
      <c r="E246">
        <v>2</v>
      </c>
      <c r="F246" t="s">
        <v>377</v>
      </c>
      <c r="G246" t="s">
        <v>66</v>
      </c>
      <c r="H246">
        <v>6</v>
      </c>
      <c r="I246" s="5">
        <v>-20</v>
      </c>
      <c r="J246">
        <v>9000</v>
      </c>
      <c r="K246">
        <v>10600</v>
      </c>
      <c r="L246">
        <v>1550</v>
      </c>
      <c r="M246" t="s">
        <v>66</v>
      </c>
      <c r="N246">
        <v>1</v>
      </c>
      <c r="O246" t="s">
        <v>66</v>
      </c>
      <c r="P246">
        <v>9.8000000000000007</v>
      </c>
      <c r="Q246">
        <v>2250</v>
      </c>
      <c r="R246" s="4" t="s">
        <v>60</v>
      </c>
      <c r="S246" s="4" t="s">
        <v>121</v>
      </c>
      <c r="T246">
        <v>15</v>
      </c>
      <c r="U246">
        <v>20</v>
      </c>
      <c r="V246">
        <v>15</v>
      </c>
      <c r="W246">
        <v>20</v>
      </c>
      <c r="X246">
        <v>58</v>
      </c>
    </row>
    <row r="247" spans="1:24" x14ac:dyDescent="0.3">
      <c r="A247" t="s">
        <v>139</v>
      </c>
      <c r="C247" t="s">
        <v>375</v>
      </c>
      <c r="D247" t="s">
        <v>379</v>
      </c>
      <c r="E247">
        <v>2</v>
      </c>
      <c r="F247" t="s">
        <v>377</v>
      </c>
      <c r="G247" t="s">
        <v>66</v>
      </c>
      <c r="H247">
        <v>6</v>
      </c>
      <c r="I247" s="5">
        <v>-20</v>
      </c>
      <c r="J247">
        <v>10500</v>
      </c>
      <c r="K247">
        <v>12400</v>
      </c>
      <c r="L247">
        <v>1550</v>
      </c>
      <c r="M247" t="s">
        <v>66</v>
      </c>
      <c r="N247">
        <v>1</v>
      </c>
      <c r="O247" t="s">
        <v>66</v>
      </c>
      <c r="P247">
        <v>9.8000000000000007</v>
      </c>
      <c r="Q247">
        <v>2250</v>
      </c>
      <c r="R247" s="4" t="s">
        <v>60</v>
      </c>
      <c r="S247" s="4" t="s">
        <v>121</v>
      </c>
      <c r="T247">
        <v>15</v>
      </c>
      <c r="U247">
        <v>20</v>
      </c>
      <c r="V247">
        <v>15</v>
      </c>
      <c r="W247">
        <v>20</v>
      </c>
      <c r="X247">
        <v>62</v>
      </c>
    </row>
    <row r="248" spans="1:24" x14ac:dyDescent="0.3">
      <c r="A248" t="s">
        <v>186</v>
      </c>
      <c r="C248" t="s">
        <v>375</v>
      </c>
      <c r="D248" t="s">
        <v>379</v>
      </c>
      <c r="E248">
        <v>3</v>
      </c>
      <c r="F248" t="s">
        <v>377</v>
      </c>
      <c r="G248" t="s">
        <v>66</v>
      </c>
      <c r="H248">
        <v>6</v>
      </c>
      <c r="I248" s="5">
        <v>-20</v>
      </c>
      <c r="J248">
        <v>12100</v>
      </c>
      <c r="K248">
        <v>14200</v>
      </c>
      <c r="L248">
        <v>2355</v>
      </c>
      <c r="M248" t="s">
        <v>66</v>
      </c>
      <c r="N248">
        <v>1.5</v>
      </c>
      <c r="O248" t="s">
        <v>66</v>
      </c>
      <c r="P248">
        <v>14.3</v>
      </c>
      <c r="Q248">
        <v>3300</v>
      </c>
      <c r="R248" s="4" t="s">
        <v>60</v>
      </c>
      <c r="S248" s="4" t="s">
        <v>176</v>
      </c>
      <c r="T248">
        <v>15</v>
      </c>
      <c r="U248">
        <v>20</v>
      </c>
      <c r="V248">
        <v>15</v>
      </c>
      <c r="W248">
        <v>20</v>
      </c>
      <c r="X248">
        <v>78</v>
      </c>
    </row>
    <row r="249" spans="1:24" x14ac:dyDescent="0.3">
      <c r="A249" t="s">
        <v>187</v>
      </c>
      <c r="C249" t="s">
        <v>375</v>
      </c>
      <c r="D249" t="s">
        <v>379</v>
      </c>
      <c r="E249">
        <v>3</v>
      </c>
      <c r="F249" t="s">
        <v>377</v>
      </c>
      <c r="G249" t="s">
        <v>66</v>
      </c>
      <c r="H249">
        <v>6</v>
      </c>
      <c r="I249" s="5">
        <v>-20</v>
      </c>
      <c r="J249">
        <v>14200</v>
      </c>
      <c r="K249">
        <v>16600</v>
      </c>
      <c r="L249">
        <v>2325</v>
      </c>
      <c r="M249" t="s">
        <v>66</v>
      </c>
      <c r="N249">
        <v>1.5</v>
      </c>
      <c r="O249" t="s">
        <v>66</v>
      </c>
      <c r="P249">
        <v>14.3</v>
      </c>
      <c r="Q249">
        <v>3300</v>
      </c>
      <c r="R249" s="4" t="s">
        <v>60</v>
      </c>
      <c r="S249" s="4" t="s">
        <v>176</v>
      </c>
      <c r="T249">
        <v>15</v>
      </c>
      <c r="U249">
        <v>20</v>
      </c>
      <c r="V249">
        <v>15</v>
      </c>
      <c r="W249">
        <v>20</v>
      </c>
      <c r="X249">
        <v>85</v>
      </c>
    </row>
    <row r="250" spans="1:24" x14ac:dyDescent="0.3">
      <c r="A250" t="s">
        <v>223</v>
      </c>
      <c r="C250" t="s">
        <v>375</v>
      </c>
      <c r="D250" t="s">
        <v>379</v>
      </c>
      <c r="E250">
        <v>4</v>
      </c>
      <c r="F250" t="s">
        <v>377</v>
      </c>
      <c r="G250" t="s">
        <v>66</v>
      </c>
      <c r="H250">
        <v>6</v>
      </c>
      <c r="I250" s="5">
        <v>-20</v>
      </c>
      <c r="J250">
        <v>16200</v>
      </c>
      <c r="K250">
        <v>18700</v>
      </c>
      <c r="L250">
        <v>3140</v>
      </c>
      <c r="M250" t="s">
        <v>66</v>
      </c>
      <c r="N250">
        <v>2</v>
      </c>
      <c r="O250" t="s">
        <v>66</v>
      </c>
      <c r="P250">
        <v>19.2</v>
      </c>
      <c r="Q250">
        <v>4425</v>
      </c>
      <c r="R250" s="4" t="s">
        <v>60</v>
      </c>
      <c r="S250" s="4" t="s">
        <v>176</v>
      </c>
      <c r="T250">
        <v>15</v>
      </c>
      <c r="U250">
        <v>20</v>
      </c>
      <c r="V250">
        <v>19.2</v>
      </c>
      <c r="W250">
        <v>20</v>
      </c>
      <c r="X250">
        <v>124</v>
      </c>
    </row>
    <row r="251" spans="1:24" x14ac:dyDescent="0.3">
      <c r="A251" t="s">
        <v>224</v>
      </c>
      <c r="C251" t="s">
        <v>375</v>
      </c>
      <c r="D251" t="s">
        <v>379</v>
      </c>
      <c r="E251">
        <v>4</v>
      </c>
      <c r="F251" t="s">
        <v>377</v>
      </c>
      <c r="G251" t="s">
        <v>66</v>
      </c>
      <c r="H251">
        <v>6</v>
      </c>
      <c r="I251" s="5">
        <v>-20</v>
      </c>
      <c r="J251">
        <v>18200</v>
      </c>
      <c r="K251">
        <v>21000</v>
      </c>
      <c r="L251">
        <v>3100</v>
      </c>
      <c r="M251" t="s">
        <v>66</v>
      </c>
      <c r="N251">
        <v>2</v>
      </c>
      <c r="O251" t="s">
        <v>66</v>
      </c>
      <c r="P251">
        <v>19.2</v>
      </c>
      <c r="Q251">
        <v>4425</v>
      </c>
      <c r="R251" s="4" t="s">
        <v>60</v>
      </c>
      <c r="S251" s="4" t="s">
        <v>176</v>
      </c>
      <c r="T251">
        <v>15</v>
      </c>
      <c r="U251">
        <v>20</v>
      </c>
      <c r="V251">
        <v>19.2</v>
      </c>
      <c r="W251">
        <v>20</v>
      </c>
      <c r="X251">
        <v>147</v>
      </c>
    </row>
    <row r="252" spans="1:24" x14ac:dyDescent="0.3">
      <c r="A252" t="s">
        <v>252</v>
      </c>
      <c r="C252" t="s">
        <v>375</v>
      </c>
      <c r="D252" t="s">
        <v>379</v>
      </c>
      <c r="E252">
        <v>5</v>
      </c>
      <c r="F252" t="s">
        <v>377</v>
      </c>
      <c r="G252" t="s">
        <v>66</v>
      </c>
      <c r="H252">
        <v>6</v>
      </c>
      <c r="I252" s="5">
        <v>-20</v>
      </c>
      <c r="J252">
        <v>20000</v>
      </c>
      <c r="K252">
        <v>22800</v>
      </c>
      <c r="L252">
        <v>3925</v>
      </c>
      <c r="M252" t="s">
        <v>66</v>
      </c>
      <c r="N252">
        <v>2.5</v>
      </c>
      <c r="O252" t="s">
        <v>66</v>
      </c>
      <c r="P252">
        <v>24.1</v>
      </c>
      <c r="Q252">
        <v>5550</v>
      </c>
      <c r="R252" s="4" t="s">
        <v>60</v>
      </c>
      <c r="S252" s="4" t="s">
        <v>176</v>
      </c>
      <c r="T252">
        <v>15</v>
      </c>
      <c r="U252">
        <v>20</v>
      </c>
      <c r="V252">
        <v>24.1</v>
      </c>
      <c r="W252">
        <v>30</v>
      </c>
      <c r="X252">
        <v>195</v>
      </c>
    </row>
    <row r="253" spans="1:24" x14ac:dyDescent="0.3">
      <c r="A253" t="s">
        <v>281</v>
      </c>
      <c r="C253" t="s">
        <v>375</v>
      </c>
      <c r="D253" t="s">
        <v>379</v>
      </c>
      <c r="E253">
        <v>6</v>
      </c>
      <c r="F253" t="s">
        <v>377</v>
      </c>
      <c r="G253" t="s">
        <v>66</v>
      </c>
      <c r="H253">
        <v>6</v>
      </c>
      <c r="I253" s="5">
        <v>-20</v>
      </c>
      <c r="J253">
        <v>24400</v>
      </c>
      <c r="K253">
        <v>27900</v>
      </c>
      <c r="L253">
        <v>4710</v>
      </c>
      <c r="M253" t="s">
        <v>66</v>
      </c>
      <c r="N253">
        <v>3</v>
      </c>
      <c r="O253" t="s">
        <v>66</v>
      </c>
      <c r="P253">
        <v>29</v>
      </c>
      <c r="Q253">
        <v>6675</v>
      </c>
      <c r="R253" s="4" t="s">
        <v>60</v>
      </c>
      <c r="S253" s="4" t="s">
        <v>176</v>
      </c>
      <c r="T253">
        <v>15</v>
      </c>
      <c r="U253">
        <v>20</v>
      </c>
      <c r="V253">
        <v>29</v>
      </c>
      <c r="W253">
        <v>30</v>
      </c>
      <c r="X253">
        <v>238</v>
      </c>
    </row>
    <row r="254" spans="1:24" x14ac:dyDescent="0.3">
      <c r="A254" t="s">
        <v>282</v>
      </c>
      <c r="C254" t="s">
        <v>375</v>
      </c>
      <c r="D254" t="s">
        <v>379</v>
      </c>
      <c r="E254">
        <v>6</v>
      </c>
      <c r="F254" t="s">
        <v>377</v>
      </c>
      <c r="G254" t="s">
        <v>66</v>
      </c>
      <c r="H254">
        <v>6</v>
      </c>
      <c r="I254" s="5">
        <v>-20</v>
      </c>
      <c r="J254">
        <v>28100</v>
      </c>
      <c r="K254">
        <v>33000</v>
      </c>
      <c r="L254">
        <v>4650</v>
      </c>
      <c r="M254" t="s">
        <v>66</v>
      </c>
      <c r="N254">
        <v>3</v>
      </c>
      <c r="O254" t="s">
        <v>66</v>
      </c>
      <c r="P254">
        <v>29</v>
      </c>
      <c r="Q254">
        <v>6675</v>
      </c>
      <c r="R254" s="4" t="s">
        <v>60</v>
      </c>
      <c r="S254" s="4" t="s">
        <v>176</v>
      </c>
      <c r="T254">
        <v>15</v>
      </c>
      <c r="U254">
        <v>20</v>
      </c>
      <c r="V254">
        <v>29</v>
      </c>
      <c r="W254">
        <v>30</v>
      </c>
      <c r="X254">
        <v>262</v>
      </c>
    </row>
    <row r="255" spans="1:24" x14ac:dyDescent="0.3">
      <c r="A255" t="s">
        <v>64</v>
      </c>
      <c r="C255" t="s">
        <v>375</v>
      </c>
      <c r="D255" t="s">
        <v>376</v>
      </c>
      <c r="E255">
        <v>1</v>
      </c>
      <c r="F255" t="s">
        <v>381</v>
      </c>
      <c r="G255" t="s">
        <v>66</v>
      </c>
      <c r="H255">
        <v>6</v>
      </c>
      <c r="I255">
        <v>25</v>
      </c>
      <c r="J255">
        <v>4100</v>
      </c>
      <c r="K255">
        <v>4800</v>
      </c>
      <c r="L255">
        <v>800</v>
      </c>
      <c r="M255" t="s">
        <v>66</v>
      </c>
      <c r="N255">
        <v>0.5</v>
      </c>
      <c r="O255" t="s">
        <v>66</v>
      </c>
      <c r="P255" t="s">
        <v>59</v>
      </c>
      <c r="Q255" t="s">
        <v>59</v>
      </c>
      <c r="R255" s="4" t="s">
        <v>60</v>
      </c>
      <c r="S255" s="4" t="s">
        <v>61</v>
      </c>
      <c r="T255">
        <v>15</v>
      </c>
      <c r="U255">
        <v>20</v>
      </c>
      <c r="V255">
        <v>15</v>
      </c>
      <c r="W255">
        <v>20</v>
      </c>
      <c r="X255">
        <v>41</v>
      </c>
    </row>
    <row r="256" spans="1:24" x14ac:dyDescent="0.3">
      <c r="A256" t="s">
        <v>67</v>
      </c>
      <c r="C256" t="s">
        <v>375</v>
      </c>
      <c r="D256" t="s">
        <v>376</v>
      </c>
      <c r="E256">
        <v>1</v>
      </c>
      <c r="F256" t="s">
        <v>381</v>
      </c>
      <c r="G256" t="s">
        <v>66</v>
      </c>
      <c r="H256">
        <v>6</v>
      </c>
      <c r="I256">
        <v>25</v>
      </c>
      <c r="J256">
        <v>5200</v>
      </c>
      <c r="K256">
        <v>6000</v>
      </c>
      <c r="L256">
        <v>785</v>
      </c>
      <c r="M256" t="s">
        <v>66</v>
      </c>
      <c r="N256">
        <v>0.5</v>
      </c>
      <c r="O256" t="s">
        <v>66</v>
      </c>
      <c r="P256" t="s">
        <v>59</v>
      </c>
      <c r="Q256" t="s">
        <v>59</v>
      </c>
      <c r="R256" s="4" t="s">
        <v>60</v>
      </c>
      <c r="S256" s="4" t="s">
        <v>61</v>
      </c>
      <c r="T256">
        <v>15</v>
      </c>
      <c r="U256">
        <v>20</v>
      </c>
      <c r="V256">
        <v>15</v>
      </c>
      <c r="W256">
        <v>20</v>
      </c>
      <c r="X256">
        <v>44</v>
      </c>
    </row>
    <row r="257" spans="1:24" x14ac:dyDescent="0.3">
      <c r="A257" t="s">
        <v>68</v>
      </c>
      <c r="C257" t="s">
        <v>375</v>
      </c>
      <c r="D257" t="s">
        <v>376</v>
      </c>
      <c r="E257">
        <v>1</v>
      </c>
      <c r="F257" t="s">
        <v>381</v>
      </c>
      <c r="G257" t="s">
        <v>66</v>
      </c>
      <c r="H257">
        <v>6</v>
      </c>
      <c r="I257">
        <v>25</v>
      </c>
      <c r="J257">
        <v>6600</v>
      </c>
      <c r="K257">
        <v>7800</v>
      </c>
      <c r="L257">
        <v>775</v>
      </c>
      <c r="M257" t="s">
        <v>66</v>
      </c>
      <c r="N257">
        <v>0.5</v>
      </c>
      <c r="O257" t="s">
        <v>66</v>
      </c>
      <c r="P257" t="s">
        <v>59</v>
      </c>
      <c r="Q257" t="s">
        <v>59</v>
      </c>
      <c r="R257" s="4" t="s">
        <v>60</v>
      </c>
      <c r="S257" s="4" t="s">
        <v>61</v>
      </c>
      <c r="T257">
        <v>15</v>
      </c>
      <c r="U257">
        <v>20</v>
      </c>
      <c r="V257">
        <v>15</v>
      </c>
      <c r="W257">
        <v>20</v>
      </c>
      <c r="X257">
        <v>47</v>
      </c>
    </row>
    <row r="258" spans="1:24" x14ac:dyDescent="0.3">
      <c r="A258" t="s">
        <v>116</v>
      </c>
      <c r="C258" t="s">
        <v>375</v>
      </c>
      <c r="D258" t="s">
        <v>376</v>
      </c>
      <c r="E258">
        <v>2</v>
      </c>
      <c r="F258" t="s">
        <v>381</v>
      </c>
      <c r="G258" t="s">
        <v>66</v>
      </c>
      <c r="H258">
        <v>6</v>
      </c>
      <c r="I258">
        <v>25</v>
      </c>
      <c r="J258">
        <v>7300</v>
      </c>
      <c r="K258">
        <v>8500</v>
      </c>
      <c r="L258">
        <v>1600</v>
      </c>
      <c r="M258" t="s">
        <v>66</v>
      </c>
      <c r="N258">
        <v>1</v>
      </c>
      <c r="O258" t="s">
        <v>66</v>
      </c>
      <c r="P258" t="s">
        <v>59</v>
      </c>
      <c r="Q258" t="s">
        <v>59</v>
      </c>
      <c r="R258" s="4" t="s">
        <v>60</v>
      </c>
      <c r="S258" s="4" t="s">
        <v>61</v>
      </c>
      <c r="T258">
        <v>15</v>
      </c>
      <c r="U258">
        <v>20</v>
      </c>
      <c r="V258">
        <v>15</v>
      </c>
      <c r="W258">
        <v>20</v>
      </c>
      <c r="X258">
        <v>52</v>
      </c>
    </row>
    <row r="259" spans="1:24" x14ac:dyDescent="0.3">
      <c r="A259" t="s">
        <v>117</v>
      </c>
      <c r="C259" t="s">
        <v>375</v>
      </c>
      <c r="D259" t="s">
        <v>376</v>
      </c>
      <c r="E259">
        <v>2</v>
      </c>
      <c r="F259" t="s">
        <v>381</v>
      </c>
      <c r="G259" t="s">
        <v>66</v>
      </c>
      <c r="H259">
        <v>6</v>
      </c>
      <c r="I259">
        <v>25</v>
      </c>
      <c r="J259">
        <v>9400</v>
      </c>
      <c r="K259">
        <v>10900</v>
      </c>
      <c r="L259">
        <v>1570</v>
      </c>
      <c r="M259" t="s">
        <v>66</v>
      </c>
      <c r="N259">
        <v>1</v>
      </c>
      <c r="O259" t="s">
        <v>66</v>
      </c>
      <c r="P259" t="s">
        <v>59</v>
      </c>
      <c r="Q259" t="s">
        <v>59</v>
      </c>
      <c r="R259" s="4" t="s">
        <v>60</v>
      </c>
      <c r="S259" s="4" t="s">
        <v>61</v>
      </c>
      <c r="T259">
        <v>15</v>
      </c>
      <c r="U259">
        <v>20</v>
      </c>
      <c r="V259">
        <v>15</v>
      </c>
      <c r="W259">
        <v>20</v>
      </c>
      <c r="X259">
        <v>55</v>
      </c>
    </row>
    <row r="260" spans="1:24" x14ac:dyDescent="0.3">
      <c r="A260" t="s">
        <v>118</v>
      </c>
      <c r="C260" t="s">
        <v>375</v>
      </c>
      <c r="D260" t="s">
        <v>376</v>
      </c>
      <c r="E260">
        <v>2</v>
      </c>
      <c r="F260" t="s">
        <v>381</v>
      </c>
      <c r="G260" t="s">
        <v>66</v>
      </c>
      <c r="H260">
        <v>6</v>
      </c>
      <c r="I260">
        <v>25</v>
      </c>
      <c r="J260">
        <v>11700</v>
      </c>
      <c r="K260">
        <v>13600</v>
      </c>
      <c r="L260">
        <v>1550</v>
      </c>
      <c r="M260" t="s">
        <v>66</v>
      </c>
      <c r="N260">
        <v>1</v>
      </c>
      <c r="O260" t="s">
        <v>66</v>
      </c>
      <c r="P260" t="s">
        <v>59</v>
      </c>
      <c r="Q260" t="s">
        <v>59</v>
      </c>
      <c r="R260" s="4" t="s">
        <v>60</v>
      </c>
      <c r="S260" s="4" t="s">
        <v>61</v>
      </c>
      <c r="T260">
        <v>15</v>
      </c>
      <c r="U260">
        <v>20</v>
      </c>
      <c r="V260">
        <v>15</v>
      </c>
      <c r="W260">
        <v>20</v>
      </c>
      <c r="X260">
        <v>58</v>
      </c>
    </row>
    <row r="261" spans="1:24" x14ac:dyDescent="0.3">
      <c r="A261" t="s">
        <v>119</v>
      </c>
      <c r="C261" t="s">
        <v>375</v>
      </c>
      <c r="D261" t="s">
        <v>376</v>
      </c>
      <c r="E261">
        <v>2</v>
      </c>
      <c r="F261" t="s">
        <v>381</v>
      </c>
      <c r="G261" t="s">
        <v>66</v>
      </c>
      <c r="H261">
        <v>6</v>
      </c>
      <c r="I261">
        <v>25</v>
      </c>
      <c r="J261">
        <v>13000</v>
      </c>
      <c r="K261">
        <v>15300</v>
      </c>
      <c r="L261">
        <v>1550</v>
      </c>
      <c r="M261" t="s">
        <v>66</v>
      </c>
      <c r="N261">
        <v>1</v>
      </c>
      <c r="O261" t="s">
        <v>66</v>
      </c>
      <c r="P261" t="s">
        <v>59</v>
      </c>
      <c r="Q261" t="s">
        <v>59</v>
      </c>
      <c r="R261" s="4" t="s">
        <v>60</v>
      </c>
      <c r="S261" s="4" t="s">
        <v>61</v>
      </c>
      <c r="T261">
        <v>15</v>
      </c>
      <c r="U261">
        <v>20</v>
      </c>
      <c r="V261">
        <v>15</v>
      </c>
      <c r="W261">
        <v>20</v>
      </c>
      <c r="X261">
        <v>62</v>
      </c>
    </row>
    <row r="262" spans="1:24" x14ac:dyDescent="0.3">
      <c r="A262" t="s">
        <v>172</v>
      </c>
      <c r="C262" t="s">
        <v>375</v>
      </c>
      <c r="D262" t="s">
        <v>376</v>
      </c>
      <c r="E262">
        <v>3</v>
      </c>
      <c r="F262" t="s">
        <v>381</v>
      </c>
      <c r="G262" t="s">
        <v>66</v>
      </c>
      <c r="H262">
        <v>6</v>
      </c>
      <c r="I262">
        <v>25</v>
      </c>
      <c r="J262">
        <v>14100</v>
      </c>
      <c r="K262">
        <v>16300</v>
      </c>
      <c r="L262">
        <v>2355</v>
      </c>
      <c r="M262" t="s">
        <v>66</v>
      </c>
      <c r="N262">
        <v>1.5</v>
      </c>
      <c r="O262" t="s">
        <v>66</v>
      </c>
      <c r="P262" t="s">
        <v>59</v>
      </c>
      <c r="Q262" t="s">
        <v>59</v>
      </c>
      <c r="R262" s="4" t="s">
        <v>60</v>
      </c>
      <c r="S262" s="4" t="s">
        <v>61</v>
      </c>
      <c r="T262">
        <v>15</v>
      </c>
      <c r="U262">
        <v>20</v>
      </c>
      <c r="V262">
        <v>15</v>
      </c>
      <c r="W262">
        <v>20</v>
      </c>
      <c r="X262">
        <v>72</v>
      </c>
    </row>
    <row r="263" spans="1:24" x14ac:dyDescent="0.3">
      <c r="A263" t="s">
        <v>173</v>
      </c>
      <c r="C263" t="s">
        <v>375</v>
      </c>
      <c r="D263" t="s">
        <v>376</v>
      </c>
      <c r="E263">
        <v>3</v>
      </c>
      <c r="F263" t="s">
        <v>381</v>
      </c>
      <c r="G263" t="s">
        <v>66</v>
      </c>
      <c r="H263">
        <v>6</v>
      </c>
      <c r="I263">
        <v>25</v>
      </c>
      <c r="J263">
        <v>16100</v>
      </c>
      <c r="K263">
        <v>18800</v>
      </c>
      <c r="L263">
        <v>2355</v>
      </c>
      <c r="M263" t="s">
        <v>66</v>
      </c>
      <c r="N263">
        <v>1.5</v>
      </c>
      <c r="O263" t="s">
        <v>66</v>
      </c>
      <c r="P263" t="s">
        <v>59</v>
      </c>
      <c r="Q263" t="s">
        <v>59</v>
      </c>
      <c r="R263" s="4" t="s">
        <v>60</v>
      </c>
      <c r="S263" s="4" t="s">
        <v>61</v>
      </c>
      <c r="T263">
        <v>15</v>
      </c>
      <c r="U263">
        <v>20</v>
      </c>
      <c r="V263">
        <v>15</v>
      </c>
      <c r="W263">
        <v>20</v>
      </c>
      <c r="X263">
        <v>78</v>
      </c>
    </row>
    <row r="264" spans="1:24" x14ac:dyDescent="0.3">
      <c r="A264" t="s">
        <v>174</v>
      </c>
      <c r="C264" t="s">
        <v>375</v>
      </c>
      <c r="D264" t="s">
        <v>376</v>
      </c>
      <c r="E264">
        <v>3</v>
      </c>
      <c r="F264" t="s">
        <v>381</v>
      </c>
      <c r="G264" t="s">
        <v>66</v>
      </c>
      <c r="H264">
        <v>6</v>
      </c>
      <c r="I264">
        <v>25</v>
      </c>
      <c r="J264">
        <v>18100</v>
      </c>
      <c r="K264">
        <v>21200</v>
      </c>
      <c r="L264">
        <v>2325</v>
      </c>
      <c r="M264" t="s">
        <v>66</v>
      </c>
      <c r="N264">
        <v>1.5</v>
      </c>
      <c r="O264" t="s">
        <v>66</v>
      </c>
      <c r="P264" t="s">
        <v>59</v>
      </c>
      <c r="Q264" t="s">
        <v>59</v>
      </c>
      <c r="R264" s="4" t="s">
        <v>60</v>
      </c>
      <c r="S264" s="4" t="s">
        <v>121</v>
      </c>
      <c r="T264">
        <v>15</v>
      </c>
      <c r="U264">
        <v>20</v>
      </c>
      <c r="V264">
        <v>15</v>
      </c>
      <c r="W264">
        <v>20</v>
      </c>
      <c r="X264">
        <v>85</v>
      </c>
    </row>
    <row r="265" spans="1:24" x14ac:dyDescent="0.3">
      <c r="A265" t="s">
        <v>210</v>
      </c>
      <c r="C265" t="s">
        <v>375</v>
      </c>
      <c r="D265" t="s">
        <v>376</v>
      </c>
      <c r="E265">
        <v>4</v>
      </c>
      <c r="F265" t="s">
        <v>381</v>
      </c>
      <c r="G265" t="s">
        <v>66</v>
      </c>
      <c r="H265">
        <v>6</v>
      </c>
      <c r="I265">
        <v>25</v>
      </c>
      <c r="J265">
        <v>19500</v>
      </c>
      <c r="K265">
        <v>22500</v>
      </c>
      <c r="L265">
        <v>3140</v>
      </c>
      <c r="M265" t="s">
        <v>66</v>
      </c>
      <c r="N265">
        <v>2</v>
      </c>
      <c r="O265" t="s">
        <v>66</v>
      </c>
      <c r="P265" t="s">
        <v>59</v>
      </c>
      <c r="Q265" t="s">
        <v>59</v>
      </c>
      <c r="R265" s="4" t="s">
        <v>60</v>
      </c>
      <c r="S265" s="4" t="s">
        <v>121</v>
      </c>
      <c r="T265">
        <v>15</v>
      </c>
      <c r="U265">
        <v>20</v>
      </c>
      <c r="V265">
        <v>15</v>
      </c>
      <c r="W265">
        <v>20</v>
      </c>
      <c r="X265">
        <v>115</v>
      </c>
    </row>
    <row r="266" spans="1:24" x14ac:dyDescent="0.3">
      <c r="A266" t="s">
        <v>211</v>
      </c>
      <c r="C266" t="s">
        <v>375</v>
      </c>
      <c r="D266" t="s">
        <v>376</v>
      </c>
      <c r="E266">
        <v>4</v>
      </c>
      <c r="F266" t="s">
        <v>381</v>
      </c>
      <c r="G266" t="s">
        <v>66</v>
      </c>
      <c r="H266">
        <v>6</v>
      </c>
      <c r="I266">
        <v>25</v>
      </c>
      <c r="J266">
        <v>23500</v>
      </c>
      <c r="K266">
        <v>27800</v>
      </c>
      <c r="L266">
        <v>3140</v>
      </c>
      <c r="M266" t="s">
        <v>66</v>
      </c>
      <c r="N266">
        <v>2</v>
      </c>
      <c r="O266" t="s">
        <v>66</v>
      </c>
      <c r="P266" t="s">
        <v>59</v>
      </c>
      <c r="Q266" t="s">
        <v>59</v>
      </c>
      <c r="R266" s="4" t="s">
        <v>60</v>
      </c>
      <c r="S266" s="4" t="s">
        <v>121</v>
      </c>
      <c r="T266">
        <v>15</v>
      </c>
      <c r="U266">
        <v>20</v>
      </c>
      <c r="V266">
        <v>15</v>
      </c>
      <c r="W266">
        <v>20</v>
      </c>
      <c r="X266">
        <v>124</v>
      </c>
    </row>
    <row r="267" spans="1:24" x14ac:dyDescent="0.3">
      <c r="A267" t="s">
        <v>212</v>
      </c>
      <c r="C267" t="s">
        <v>375</v>
      </c>
      <c r="D267" t="s">
        <v>376</v>
      </c>
      <c r="E267">
        <v>4</v>
      </c>
      <c r="F267" t="s">
        <v>381</v>
      </c>
      <c r="G267" t="s">
        <v>66</v>
      </c>
      <c r="H267">
        <v>6</v>
      </c>
      <c r="I267">
        <v>25</v>
      </c>
      <c r="J267">
        <v>26000</v>
      </c>
      <c r="K267">
        <v>30400</v>
      </c>
      <c r="L267">
        <v>3100</v>
      </c>
      <c r="M267" t="s">
        <v>66</v>
      </c>
      <c r="N267">
        <v>2</v>
      </c>
      <c r="O267" t="s">
        <v>66</v>
      </c>
      <c r="P267" t="s">
        <v>59</v>
      </c>
      <c r="Q267" t="s">
        <v>59</v>
      </c>
      <c r="R267" s="4" t="s">
        <v>60</v>
      </c>
      <c r="S267" s="4" t="s">
        <v>121</v>
      </c>
      <c r="T267">
        <v>15</v>
      </c>
      <c r="U267">
        <v>20</v>
      </c>
      <c r="V267">
        <v>15</v>
      </c>
      <c r="W267">
        <v>20</v>
      </c>
      <c r="X267">
        <v>147</v>
      </c>
    </row>
    <row r="268" spans="1:24" x14ac:dyDescent="0.3">
      <c r="A268" t="s">
        <v>245</v>
      </c>
      <c r="C268" t="s">
        <v>375</v>
      </c>
      <c r="D268" t="s">
        <v>376</v>
      </c>
      <c r="E268">
        <v>5</v>
      </c>
      <c r="F268" t="s">
        <v>381</v>
      </c>
      <c r="G268" t="s">
        <v>66</v>
      </c>
      <c r="H268">
        <v>6</v>
      </c>
      <c r="I268">
        <v>25</v>
      </c>
      <c r="J268">
        <v>29500</v>
      </c>
      <c r="K268">
        <v>36100</v>
      </c>
      <c r="L268">
        <v>3875</v>
      </c>
      <c r="M268" t="s">
        <v>66</v>
      </c>
      <c r="N268">
        <v>2.5</v>
      </c>
      <c r="O268" t="s">
        <v>66</v>
      </c>
      <c r="P268" t="s">
        <v>59</v>
      </c>
      <c r="Q268" t="s">
        <v>59</v>
      </c>
      <c r="R268" s="4" t="s">
        <v>60</v>
      </c>
      <c r="S268" s="4" t="s">
        <v>176</v>
      </c>
      <c r="T268">
        <v>15</v>
      </c>
      <c r="U268">
        <v>20</v>
      </c>
      <c r="V268">
        <v>15</v>
      </c>
      <c r="W268">
        <v>20</v>
      </c>
      <c r="X268">
        <v>218</v>
      </c>
    </row>
    <row r="269" spans="1:24" x14ac:dyDescent="0.3">
      <c r="A269" t="s">
        <v>267</v>
      </c>
      <c r="C269" t="s">
        <v>375</v>
      </c>
      <c r="D269" t="s">
        <v>376</v>
      </c>
      <c r="E269">
        <v>6</v>
      </c>
      <c r="F269" t="s">
        <v>381</v>
      </c>
      <c r="G269" t="s">
        <v>66</v>
      </c>
      <c r="H269">
        <v>6</v>
      </c>
      <c r="I269">
        <v>25</v>
      </c>
      <c r="J269">
        <v>33000</v>
      </c>
      <c r="K269">
        <v>38800</v>
      </c>
      <c r="L269">
        <v>4650</v>
      </c>
      <c r="M269" t="s">
        <v>66</v>
      </c>
      <c r="N269">
        <v>3</v>
      </c>
      <c r="O269" t="s">
        <v>66</v>
      </c>
      <c r="P269" t="s">
        <v>59</v>
      </c>
      <c r="Q269" t="s">
        <v>59</v>
      </c>
      <c r="R269" s="4" t="s">
        <v>60</v>
      </c>
      <c r="S269" s="4" t="s">
        <v>176</v>
      </c>
      <c r="T269">
        <v>15</v>
      </c>
      <c r="U269">
        <v>20</v>
      </c>
      <c r="V269">
        <v>15</v>
      </c>
      <c r="W269">
        <v>20</v>
      </c>
      <c r="X269">
        <v>257</v>
      </c>
    </row>
    <row r="270" spans="1:24" x14ac:dyDescent="0.3">
      <c r="A270" t="s">
        <v>268</v>
      </c>
      <c r="C270" t="s">
        <v>375</v>
      </c>
      <c r="D270" t="s">
        <v>376</v>
      </c>
      <c r="E270">
        <v>6</v>
      </c>
      <c r="F270" t="s">
        <v>381</v>
      </c>
      <c r="G270" t="s">
        <v>66</v>
      </c>
      <c r="H270">
        <v>6</v>
      </c>
      <c r="I270">
        <v>25</v>
      </c>
      <c r="J270">
        <v>39000</v>
      </c>
      <c r="K270">
        <v>45900</v>
      </c>
      <c r="L270">
        <v>4650</v>
      </c>
      <c r="M270" t="s">
        <v>66</v>
      </c>
      <c r="N270">
        <v>3</v>
      </c>
      <c r="O270" t="s">
        <v>66</v>
      </c>
      <c r="P270" t="s">
        <v>59</v>
      </c>
      <c r="Q270" t="s">
        <v>59</v>
      </c>
      <c r="R270" s="4" t="s">
        <v>60</v>
      </c>
      <c r="S270" s="4" t="s">
        <v>176</v>
      </c>
      <c r="T270">
        <v>15</v>
      </c>
      <c r="U270">
        <v>20</v>
      </c>
      <c r="V270">
        <v>15</v>
      </c>
      <c r="W270">
        <v>20</v>
      </c>
      <c r="X270">
        <v>262</v>
      </c>
    </row>
    <row r="271" spans="1:24" x14ac:dyDescent="0.3">
      <c r="A271" t="s">
        <v>72</v>
      </c>
      <c r="C271" t="s">
        <v>375</v>
      </c>
      <c r="D271" t="s">
        <v>379</v>
      </c>
      <c r="E271">
        <v>1</v>
      </c>
      <c r="F271" t="s">
        <v>381</v>
      </c>
      <c r="G271" t="s">
        <v>66</v>
      </c>
      <c r="H271">
        <v>4</v>
      </c>
      <c r="I271">
        <v>-20</v>
      </c>
      <c r="J271">
        <v>2700</v>
      </c>
      <c r="K271">
        <v>3100</v>
      </c>
      <c r="L271">
        <v>800</v>
      </c>
      <c r="M271" t="s">
        <v>66</v>
      </c>
      <c r="N271">
        <v>0.5</v>
      </c>
      <c r="O271" t="s">
        <v>66</v>
      </c>
      <c r="P271">
        <v>4.9000000000000004</v>
      </c>
      <c r="Q271">
        <v>1125</v>
      </c>
      <c r="R271" s="4" t="s">
        <v>60</v>
      </c>
      <c r="S271" s="4" t="s">
        <v>61</v>
      </c>
      <c r="T271">
        <v>15</v>
      </c>
      <c r="U271">
        <v>20</v>
      </c>
      <c r="V271">
        <v>15</v>
      </c>
      <c r="W271">
        <v>20</v>
      </c>
      <c r="X271">
        <v>40</v>
      </c>
    </row>
    <row r="272" spans="1:24" x14ac:dyDescent="0.3">
      <c r="A272" t="s">
        <v>73</v>
      </c>
      <c r="C272" t="s">
        <v>375</v>
      </c>
      <c r="D272" t="s">
        <v>379</v>
      </c>
      <c r="E272">
        <v>1</v>
      </c>
      <c r="F272" t="s">
        <v>381</v>
      </c>
      <c r="G272" t="s">
        <v>66</v>
      </c>
      <c r="H272">
        <v>4</v>
      </c>
      <c r="I272">
        <v>-20</v>
      </c>
      <c r="J272">
        <v>3200</v>
      </c>
      <c r="K272">
        <v>3800</v>
      </c>
      <c r="L272">
        <v>785</v>
      </c>
      <c r="M272" t="s">
        <v>66</v>
      </c>
      <c r="N272">
        <v>0.5</v>
      </c>
      <c r="O272" t="s">
        <v>66</v>
      </c>
      <c r="P272">
        <v>4.9000000000000004</v>
      </c>
      <c r="Q272">
        <v>1125</v>
      </c>
      <c r="R272" s="4" t="s">
        <v>60</v>
      </c>
      <c r="S272" s="4" t="s">
        <v>61</v>
      </c>
      <c r="T272">
        <v>15</v>
      </c>
      <c r="U272">
        <v>20</v>
      </c>
      <c r="V272">
        <v>15</v>
      </c>
      <c r="W272">
        <v>20</v>
      </c>
      <c r="X272">
        <v>42</v>
      </c>
    </row>
    <row r="273" spans="1:24" x14ac:dyDescent="0.3">
      <c r="A273" t="s">
        <v>74</v>
      </c>
      <c r="C273" t="s">
        <v>375</v>
      </c>
      <c r="D273" t="s">
        <v>379</v>
      </c>
      <c r="E273">
        <v>1</v>
      </c>
      <c r="F273" t="s">
        <v>381</v>
      </c>
      <c r="G273" t="s">
        <v>66</v>
      </c>
      <c r="H273">
        <v>4</v>
      </c>
      <c r="I273">
        <v>-20</v>
      </c>
      <c r="J273">
        <v>3800</v>
      </c>
      <c r="K273">
        <v>4400</v>
      </c>
      <c r="L273">
        <v>775</v>
      </c>
      <c r="M273" t="s">
        <v>66</v>
      </c>
      <c r="N273">
        <v>0.5</v>
      </c>
      <c r="O273" t="s">
        <v>66</v>
      </c>
      <c r="P273">
        <v>4.9000000000000004</v>
      </c>
      <c r="Q273">
        <v>1125</v>
      </c>
      <c r="R273" s="4" t="s">
        <v>60</v>
      </c>
      <c r="S273" s="4" t="s">
        <v>61</v>
      </c>
      <c r="T273">
        <v>15</v>
      </c>
      <c r="U273">
        <v>20</v>
      </c>
      <c r="V273">
        <v>15</v>
      </c>
      <c r="W273">
        <v>20</v>
      </c>
      <c r="X273">
        <v>46</v>
      </c>
    </row>
    <row r="274" spans="1:24" x14ac:dyDescent="0.3">
      <c r="A274" t="s">
        <v>125</v>
      </c>
      <c r="C274" t="s">
        <v>375</v>
      </c>
      <c r="D274" t="s">
        <v>379</v>
      </c>
      <c r="E274">
        <v>2</v>
      </c>
      <c r="F274" t="s">
        <v>381</v>
      </c>
      <c r="G274" t="s">
        <v>66</v>
      </c>
      <c r="H274">
        <v>4</v>
      </c>
      <c r="I274">
        <v>-20</v>
      </c>
      <c r="J274">
        <v>5100</v>
      </c>
      <c r="K274">
        <v>5900</v>
      </c>
      <c r="L274">
        <v>1600</v>
      </c>
      <c r="M274" t="s">
        <v>66</v>
      </c>
      <c r="N274">
        <v>1</v>
      </c>
      <c r="O274" t="s">
        <v>66</v>
      </c>
      <c r="P274">
        <v>9.8000000000000007</v>
      </c>
      <c r="Q274">
        <v>2250</v>
      </c>
      <c r="R274" s="4" t="s">
        <v>60</v>
      </c>
      <c r="S274" s="4" t="s">
        <v>121</v>
      </c>
      <c r="T274">
        <v>15</v>
      </c>
      <c r="U274">
        <v>20</v>
      </c>
      <c r="V274">
        <v>15</v>
      </c>
      <c r="W274">
        <v>20</v>
      </c>
      <c r="X274">
        <v>50</v>
      </c>
    </row>
    <row r="275" spans="1:24" x14ac:dyDescent="0.3">
      <c r="A275" t="s">
        <v>126</v>
      </c>
      <c r="C275" t="s">
        <v>375</v>
      </c>
      <c r="D275" t="s">
        <v>379</v>
      </c>
      <c r="E275">
        <v>2</v>
      </c>
      <c r="F275" t="s">
        <v>381</v>
      </c>
      <c r="G275" t="s">
        <v>66</v>
      </c>
      <c r="H275">
        <v>4</v>
      </c>
      <c r="I275">
        <v>-20</v>
      </c>
      <c r="J275">
        <v>6400</v>
      </c>
      <c r="K275">
        <v>7300</v>
      </c>
      <c r="L275">
        <v>1570</v>
      </c>
      <c r="M275" t="s">
        <v>66</v>
      </c>
      <c r="N275">
        <v>1</v>
      </c>
      <c r="O275" t="s">
        <v>66</v>
      </c>
      <c r="P275">
        <v>9.8000000000000007</v>
      </c>
      <c r="Q275">
        <v>2250</v>
      </c>
      <c r="R275" s="4" t="s">
        <v>60</v>
      </c>
      <c r="S275" s="4" t="s">
        <v>121</v>
      </c>
      <c r="T275">
        <v>15</v>
      </c>
      <c r="U275">
        <v>20</v>
      </c>
      <c r="V275">
        <v>15</v>
      </c>
      <c r="W275">
        <v>20</v>
      </c>
      <c r="X275">
        <v>52</v>
      </c>
    </row>
    <row r="276" spans="1:24" x14ac:dyDescent="0.3">
      <c r="A276" t="s">
        <v>127</v>
      </c>
      <c r="C276" t="s">
        <v>375</v>
      </c>
      <c r="D276" t="s">
        <v>379</v>
      </c>
      <c r="E276">
        <v>2</v>
      </c>
      <c r="F276" t="s">
        <v>381</v>
      </c>
      <c r="G276" t="s">
        <v>66</v>
      </c>
      <c r="H276">
        <v>4</v>
      </c>
      <c r="I276">
        <v>-20</v>
      </c>
      <c r="J276">
        <v>8000</v>
      </c>
      <c r="K276">
        <v>9500</v>
      </c>
      <c r="L276">
        <v>1550</v>
      </c>
      <c r="M276" t="s">
        <v>66</v>
      </c>
      <c r="N276">
        <v>1</v>
      </c>
      <c r="O276" t="s">
        <v>66</v>
      </c>
      <c r="P276">
        <v>9.8000000000000007</v>
      </c>
      <c r="Q276">
        <v>2250</v>
      </c>
      <c r="R276" s="4" t="s">
        <v>60</v>
      </c>
      <c r="S276" s="4" t="s">
        <v>121</v>
      </c>
      <c r="T276">
        <v>15</v>
      </c>
      <c r="U276">
        <v>20</v>
      </c>
      <c r="V276">
        <v>15</v>
      </c>
      <c r="W276">
        <v>20</v>
      </c>
      <c r="X276">
        <v>55</v>
      </c>
    </row>
    <row r="277" spans="1:24" x14ac:dyDescent="0.3">
      <c r="A277" t="s">
        <v>178</v>
      </c>
      <c r="C277" t="s">
        <v>375</v>
      </c>
      <c r="D277" t="s">
        <v>379</v>
      </c>
      <c r="E277">
        <v>3</v>
      </c>
      <c r="F277" t="s">
        <v>381</v>
      </c>
      <c r="G277" t="s">
        <v>66</v>
      </c>
      <c r="H277">
        <v>4</v>
      </c>
      <c r="I277">
        <v>-20</v>
      </c>
      <c r="J277">
        <v>9400</v>
      </c>
      <c r="K277">
        <v>10900</v>
      </c>
      <c r="L277">
        <v>1570</v>
      </c>
      <c r="M277" t="s">
        <v>66</v>
      </c>
      <c r="N277">
        <v>1.5</v>
      </c>
      <c r="O277" t="s">
        <v>66</v>
      </c>
      <c r="P277">
        <v>14.3</v>
      </c>
      <c r="Q277">
        <v>3300</v>
      </c>
      <c r="R277" s="4" t="s">
        <v>60</v>
      </c>
      <c r="S277" s="4" t="s">
        <v>176</v>
      </c>
      <c r="T277">
        <v>15</v>
      </c>
      <c r="U277">
        <v>20</v>
      </c>
      <c r="V277">
        <v>15</v>
      </c>
      <c r="W277">
        <v>20</v>
      </c>
      <c r="X277">
        <v>79</v>
      </c>
    </row>
    <row r="278" spans="1:24" x14ac:dyDescent="0.3">
      <c r="A278" t="s">
        <v>179</v>
      </c>
      <c r="C278" t="s">
        <v>375</v>
      </c>
      <c r="D278" t="s">
        <v>379</v>
      </c>
      <c r="E278">
        <v>3</v>
      </c>
      <c r="F278" t="s">
        <v>381</v>
      </c>
      <c r="G278" t="s">
        <v>66</v>
      </c>
      <c r="H278">
        <v>4</v>
      </c>
      <c r="I278">
        <v>-20</v>
      </c>
      <c r="J278">
        <v>11000</v>
      </c>
      <c r="K278">
        <v>12800</v>
      </c>
      <c r="L278">
        <v>2325</v>
      </c>
      <c r="M278" t="s">
        <v>66</v>
      </c>
      <c r="N278">
        <v>1.5</v>
      </c>
      <c r="O278" t="s">
        <v>66</v>
      </c>
      <c r="P278">
        <v>14.3</v>
      </c>
      <c r="Q278">
        <v>3300</v>
      </c>
      <c r="R278" s="4" t="s">
        <v>60</v>
      </c>
      <c r="S278" s="4" t="s">
        <v>176</v>
      </c>
      <c r="T278">
        <v>15</v>
      </c>
      <c r="U278">
        <v>20</v>
      </c>
      <c r="V278">
        <v>15</v>
      </c>
      <c r="W278">
        <v>20</v>
      </c>
      <c r="X278">
        <v>84</v>
      </c>
    </row>
    <row r="279" spans="1:24" x14ac:dyDescent="0.3">
      <c r="A279" t="s">
        <v>215</v>
      </c>
      <c r="C279" t="s">
        <v>375</v>
      </c>
      <c r="D279" t="s">
        <v>379</v>
      </c>
      <c r="E279">
        <v>4</v>
      </c>
      <c r="F279" t="s">
        <v>381</v>
      </c>
      <c r="G279" t="s">
        <v>66</v>
      </c>
      <c r="H279">
        <v>4</v>
      </c>
      <c r="I279">
        <v>-20</v>
      </c>
      <c r="J279">
        <v>12500</v>
      </c>
      <c r="K279">
        <v>14400</v>
      </c>
      <c r="L279">
        <v>3140</v>
      </c>
      <c r="M279" t="s">
        <v>66</v>
      </c>
      <c r="N279">
        <v>2</v>
      </c>
      <c r="O279" t="s">
        <v>66</v>
      </c>
      <c r="P279">
        <v>19.2</v>
      </c>
      <c r="Q279">
        <v>4425</v>
      </c>
      <c r="R279" s="4" t="s">
        <v>60</v>
      </c>
      <c r="S279" s="4" t="s">
        <v>176</v>
      </c>
      <c r="T279">
        <v>15</v>
      </c>
      <c r="U279">
        <v>20</v>
      </c>
      <c r="V279">
        <v>19.2</v>
      </c>
      <c r="W279">
        <v>20</v>
      </c>
      <c r="X279">
        <v>124</v>
      </c>
    </row>
    <row r="280" spans="1:24" x14ac:dyDescent="0.3">
      <c r="A280" t="s">
        <v>216</v>
      </c>
      <c r="C280" t="s">
        <v>375</v>
      </c>
      <c r="D280" t="s">
        <v>379</v>
      </c>
      <c r="E280">
        <v>4</v>
      </c>
      <c r="F280" t="s">
        <v>381</v>
      </c>
      <c r="G280" t="s">
        <v>66</v>
      </c>
      <c r="H280">
        <v>4</v>
      </c>
      <c r="I280">
        <v>-20</v>
      </c>
      <c r="J280">
        <v>14100</v>
      </c>
      <c r="K280">
        <v>16300</v>
      </c>
      <c r="L280">
        <v>3100</v>
      </c>
      <c r="M280" t="s">
        <v>66</v>
      </c>
      <c r="N280">
        <v>2</v>
      </c>
      <c r="O280" t="s">
        <v>66</v>
      </c>
      <c r="P280">
        <v>19.2</v>
      </c>
      <c r="Q280">
        <v>4425</v>
      </c>
      <c r="R280" s="4" t="s">
        <v>60</v>
      </c>
      <c r="S280" s="4" t="s">
        <v>176</v>
      </c>
      <c r="T280">
        <v>15</v>
      </c>
      <c r="U280">
        <v>20</v>
      </c>
      <c r="V280">
        <v>19.2</v>
      </c>
      <c r="W280">
        <v>20</v>
      </c>
      <c r="X280">
        <v>144</v>
      </c>
    </row>
    <row r="281" spans="1:24" x14ac:dyDescent="0.3">
      <c r="A281" t="s">
        <v>247</v>
      </c>
      <c r="C281" t="s">
        <v>375</v>
      </c>
      <c r="D281" t="s">
        <v>379</v>
      </c>
      <c r="E281">
        <v>5</v>
      </c>
      <c r="F281" t="s">
        <v>381</v>
      </c>
      <c r="G281" t="s">
        <v>66</v>
      </c>
      <c r="H281">
        <v>4</v>
      </c>
      <c r="I281">
        <v>-20</v>
      </c>
      <c r="J281">
        <v>15500</v>
      </c>
      <c r="K281">
        <v>17700</v>
      </c>
      <c r="L281">
        <v>3925</v>
      </c>
      <c r="M281" t="s">
        <v>66</v>
      </c>
      <c r="N281">
        <v>2.5</v>
      </c>
      <c r="O281" t="s">
        <v>66</v>
      </c>
      <c r="P281">
        <v>24.1</v>
      </c>
      <c r="Q281">
        <v>5550</v>
      </c>
      <c r="R281" s="4" t="s">
        <v>60</v>
      </c>
      <c r="S281" s="4" t="s">
        <v>176</v>
      </c>
      <c r="T281">
        <v>15</v>
      </c>
      <c r="U281">
        <v>20</v>
      </c>
      <c r="V281">
        <v>24.1</v>
      </c>
      <c r="W281">
        <v>30</v>
      </c>
      <c r="X281">
        <v>191</v>
      </c>
    </row>
    <row r="282" spans="1:24" x14ac:dyDescent="0.3">
      <c r="A282" t="s">
        <v>271</v>
      </c>
      <c r="C282" t="s">
        <v>375</v>
      </c>
      <c r="D282" t="s">
        <v>379</v>
      </c>
      <c r="E282">
        <v>6</v>
      </c>
      <c r="F282" t="s">
        <v>381</v>
      </c>
      <c r="G282" t="s">
        <v>66</v>
      </c>
      <c r="H282">
        <v>4</v>
      </c>
      <c r="I282">
        <v>-20</v>
      </c>
      <c r="J282">
        <v>19500</v>
      </c>
      <c r="K282">
        <v>22500</v>
      </c>
      <c r="L282">
        <v>3140</v>
      </c>
      <c r="M282" t="s">
        <v>66</v>
      </c>
      <c r="N282">
        <v>3</v>
      </c>
      <c r="O282" t="s">
        <v>66</v>
      </c>
      <c r="P282">
        <v>29</v>
      </c>
      <c r="Q282">
        <v>6675</v>
      </c>
      <c r="R282" s="4" t="s">
        <v>60</v>
      </c>
      <c r="S282" s="4" t="s">
        <v>176</v>
      </c>
      <c r="T282">
        <v>15</v>
      </c>
      <c r="U282">
        <v>20</v>
      </c>
      <c r="V282">
        <v>29</v>
      </c>
      <c r="W282">
        <v>30</v>
      </c>
      <c r="X282">
        <v>257</v>
      </c>
    </row>
    <row r="283" spans="1:24" x14ac:dyDescent="0.3">
      <c r="A283" t="s">
        <v>272</v>
      </c>
      <c r="C283" t="s">
        <v>375</v>
      </c>
      <c r="D283" t="s">
        <v>379</v>
      </c>
      <c r="E283">
        <v>6</v>
      </c>
      <c r="F283" t="s">
        <v>381</v>
      </c>
      <c r="G283" t="s">
        <v>66</v>
      </c>
      <c r="H283">
        <v>4</v>
      </c>
      <c r="I283">
        <v>-20</v>
      </c>
      <c r="J283">
        <v>23000</v>
      </c>
      <c r="K283">
        <v>27000</v>
      </c>
      <c r="L283">
        <v>4650</v>
      </c>
      <c r="M283" t="s">
        <v>66</v>
      </c>
      <c r="N283">
        <v>3</v>
      </c>
      <c r="O283" t="s">
        <v>66</v>
      </c>
      <c r="P283">
        <v>29</v>
      </c>
      <c r="Q283">
        <v>6675</v>
      </c>
      <c r="R283" s="4" t="s">
        <v>60</v>
      </c>
      <c r="S283" s="4" t="s">
        <v>176</v>
      </c>
      <c r="T283">
        <v>15</v>
      </c>
      <c r="U283">
        <v>20</v>
      </c>
      <c r="V283">
        <v>29</v>
      </c>
      <c r="W283">
        <v>30</v>
      </c>
      <c r="X283">
        <v>262</v>
      </c>
    </row>
    <row r="284" spans="1:24" x14ac:dyDescent="0.3">
      <c r="A284" t="s">
        <v>69</v>
      </c>
      <c r="C284" t="s">
        <v>375</v>
      </c>
      <c r="D284" t="s">
        <v>379</v>
      </c>
      <c r="E284">
        <v>1</v>
      </c>
      <c r="F284" t="s">
        <v>381</v>
      </c>
      <c r="G284" t="s">
        <v>66</v>
      </c>
      <c r="H284">
        <v>6</v>
      </c>
      <c r="I284">
        <v>-20</v>
      </c>
      <c r="J284">
        <v>3500</v>
      </c>
      <c r="K284">
        <v>4000</v>
      </c>
      <c r="L284">
        <v>800</v>
      </c>
      <c r="M284" t="s">
        <v>66</v>
      </c>
      <c r="N284">
        <v>0.5</v>
      </c>
      <c r="O284" t="s">
        <v>66</v>
      </c>
      <c r="P284">
        <v>4.9000000000000004</v>
      </c>
      <c r="Q284">
        <v>1125</v>
      </c>
      <c r="R284" s="4" t="s">
        <v>60</v>
      </c>
      <c r="S284" s="4" t="s">
        <v>61</v>
      </c>
      <c r="T284">
        <v>15</v>
      </c>
      <c r="U284">
        <v>20</v>
      </c>
      <c r="V284">
        <v>15</v>
      </c>
      <c r="W284">
        <v>20</v>
      </c>
      <c r="X284">
        <v>41</v>
      </c>
    </row>
    <row r="285" spans="1:24" x14ac:dyDescent="0.3">
      <c r="A285" t="s">
        <v>70</v>
      </c>
      <c r="C285" t="s">
        <v>375</v>
      </c>
      <c r="D285" t="s">
        <v>379</v>
      </c>
      <c r="E285">
        <v>1</v>
      </c>
      <c r="F285" t="s">
        <v>381</v>
      </c>
      <c r="G285" t="s">
        <v>66</v>
      </c>
      <c r="H285">
        <v>6</v>
      </c>
      <c r="I285">
        <v>-20</v>
      </c>
      <c r="J285">
        <v>4200</v>
      </c>
      <c r="K285">
        <v>4900</v>
      </c>
      <c r="L285">
        <v>785</v>
      </c>
      <c r="M285" t="s">
        <v>66</v>
      </c>
      <c r="N285">
        <v>0.5</v>
      </c>
      <c r="O285" t="s">
        <v>66</v>
      </c>
      <c r="P285">
        <v>4.9000000000000004</v>
      </c>
      <c r="Q285">
        <v>1125</v>
      </c>
      <c r="R285" s="4" t="s">
        <v>60</v>
      </c>
      <c r="S285" s="4" t="s">
        <v>61</v>
      </c>
      <c r="T285">
        <v>15</v>
      </c>
      <c r="U285">
        <v>20</v>
      </c>
      <c r="V285">
        <v>15</v>
      </c>
      <c r="W285">
        <v>20</v>
      </c>
      <c r="X285">
        <v>44</v>
      </c>
    </row>
    <row r="286" spans="1:24" x14ac:dyDescent="0.3">
      <c r="A286" t="s">
        <v>71</v>
      </c>
      <c r="C286" t="s">
        <v>375</v>
      </c>
      <c r="D286" t="s">
        <v>379</v>
      </c>
      <c r="E286">
        <v>1</v>
      </c>
      <c r="F286" t="s">
        <v>381</v>
      </c>
      <c r="G286" t="s">
        <v>66</v>
      </c>
      <c r="H286">
        <v>6</v>
      </c>
      <c r="I286">
        <v>-20</v>
      </c>
      <c r="J286">
        <v>4900</v>
      </c>
      <c r="K286">
        <v>5600</v>
      </c>
      <c r="L286">
        <v>775</v>
      </c>
      <c r="M286" t="s">
        <v>66</v>
      </c>
      <c r="N286">
        <v>0.5</v>
      </c>
      <c r="O286" t="s">
        <v>66</v>
      </c>
      <c r="P286">
        <v>4.9000000000000004</v>
      </c>
      <c r="Q286">
        <v>1125</v>
      </c>
      <c r="R286" s="4" t="s">
        <v>60</v>
      </c>
      <c r="S286" s="4" t="s">
        <v>61</v>
      </c>
      <c r="T286">
        <v>15</v>
      </c>
      <c r="U286">
        <v>20</v>
      </c>
      <c r="V286">
        <v>15</v>
      </c>
      <c r="W286">
        <v>20</v>
      </c>
      <c r="X286">
        <v>47</v>
      </c>
    </row>
    <row r="287" spans="1:24" x14ac:dyDescent="0.3">
      <c r="A287" t="s">
        <v>120</v>
      </c>
      <c r="C287" t="s">
        <v>375</v>
      </c>
      <c r="D287" t="s">
        <v>379</v>
      </c>
      <c r="E287">
        <v>2</v>
      </c>
      <c r="F287" t="s">
        <v>381</v>
      </c>
      <c r="G287" t="s">
        <v>66</v>
      </c>
      <c r="H287">
        <v>6</v>
      </c>
      <c r="I287">
        <v>-20</v>
      </c>
      <c r="J287">
        <v>6600</v>
      </c>
      <c r="K287">
        <v>7800</v>
      </c>
      <c r="L287">
        <v>775</v>
      </c>
      <c r="M287" t="s">
        <v>66</v>
      </c>
      <c r="N287">
        <v>1</v>
      </c>
      <c r="O287" t="s">
        <v>66</v>
      </c>
      <c r="P287">
        <v>9.8000000000000007</v>
      </c>
      <c r="Q287">
        <v>2250</v>
      </c>
      <c r="R287" s="4" t="s">
        <v>60</v>
      </c>
      <c r="S287" s="4" t="s">
        <v>121</v>
      </c>
      <c r="T287">
        <v>15</v>
      </c>
      <c r="U287">
        <v>20</v>
      </c>
      <c r="V287">
        <v>15</v>
      </c>
      <c r="W287">
        <v>20</v>
      </c>
      <c r="X287">
        <v>52</v>
      </c>
    </row>
    <row r="288" spans="1:24" x14ac:dyDescent="0.3">
      <c r="A288" t="s">
        <v>122</v>
      </c>
      <c r="C288" t="s">
        <v>375</v>
      </c>
      <c r="D288" t="s">
        <v>379</v>
      </c>
      <c r="E288">
        <v>2</v>
      </c>
      <c r="F288" t="s">
        <v>381</v>
      </c>
      <c r="G288" t="s">
        <v>66</v>
      </c>
      <c r="H288">
        <v>6</v>
      </c>
      <c r="I288">
        <v>-20</v>
      </c>
      <c r="J288">
        <v>7700</v>
      </c>
      <c r="K288">
        <v>8800</v>
      </c>
      <c r="L288">
        <v>1570</v>
      </c>
      <c r="M288" t="s">
        <v>66</v>
      </c>
      <c r="N288">
        <v>1</v>
      </c>
      <c r="O288" t="s">
        <v>66</v>
      </c>
      <c r="P288">
        <v>9.8000000000000007</v>
      </c>
      <c r="Q288">
        <v>2250</v>
      </c>
      <c r="R288" s="4" t="s">
        <v>60</v>
      </c>
      <c r="S288" s="4" t="s">
        <v>121</v>
      </c>
      <c r="T288">
        <v>15</v>
      </c>
      <c r="U288">
        <v>20</v>
      </c>
      <c r="V288">
        <v>15</v>
      </c>
      <c r="W288">
        <v>20</v>
      </c>
      <c r="X288">
        <v>55</v>
      </c>
    </row>
    <row r="289" spans="1:24" x14ac:dyDescent="0.3">
      <c r="A289" t="s">
        <v>123</v>
      </c>
      <c r="C289" t="s">
        <v>375</v>
      </c>
      <c r="D289" t="s">
        <v>379</v>
      </c>
      <c r="E289">
        <v>2</v>
      </c>
      <c r="F289" t="s">
        <v>381</v>
      </c>
      <c r="G289" t="s">
        <v>66</v>
      </c>
      <c r="H289">
        <v>6</v>
      </c>
      <c r="I289">
        <v>-20</v>
      </c>
      <c r="J289">
        <v>9000</v>
      </c>
      <c r="K289">
        <v>10600</v>
      </c>
      <c r="L289">
        <v>1550</v>
      </c>
      <c r="M289" t="s">
        <v>66</v>
      </c>
      <c r="N289">
        <v>1</v>
      </c>
      <c r="O289" t="s">
        <v>66</v>
      </c>
      <c r="P289">
        <v>9.8000000000000007</v>
      </c>
      <c r="Q289">
        <v>2250</v>
      </c>
      <c r="R289" s="4" t="s">
        <v>60</v>
      </c>
      <c r="S289" s="4" t="s">
        <v>121</v>
      </c>
      <c r="T289">
        <v>15</v>
      </c>
      <c r="U289">
        <v>20</v>
      </c>
      <c r="V289">
        <v>15</v>
      </c>
      <c r="W289">
        <v>20</v>
      </c>
      <c r="X289">
        <v>58</v>
      </c>
    </row>
    <row r="290" spans="1:24" x14ac:dyDescent="0.3">
      <c r="A290" t="s">
        <v>124</v>
      </c>
      <c r="C290" t="s">
        <v>375</v>
      </c>
      <c r="D290" t="s">
        <v>379</v>
      </c>
      <c r="E290">
        <v>2</v>
      </c>
      <c r="F290" t="s">
        <v>381</v>
      </c>
      <c r="G290" t="s">
        <v>66</v>
      </c>
      <c r="H290">
        <v>6</v>
      </c>
      <c r="I290">
        <v>-20</v>
      </c>
      <c r="J290">
        <v>10500</v>
      </c>
      <c r="K290">
        <v>12400</v>
      </c>
      <c r="L290">
        <v>1550</v>
      </c>
      <c r="M290" t="s">
        <v>66</v>
      </c>
      <c r="N290">
        <v>1</v>
      </c>
      <c r="O290" t="s">
        <v>66</v>
      </c>
      <c r="P290">
        <v>9.8000000000000007</v>
      </c>
      <c r="Q290">
        <v>2250</v>
      </c>
      <c r="R290" s="4" t="s">
        <v>60</v>
      </c>
      <c r="S290" s="4" t="s">
        <v>121</v>
      </c>
      <c r="T290">
        <v>15</v>
      </c>
      <c r="U290">
        <v>20</v>
      </c>
      <c r="V290">
        <v>15</v>
      </c>
      <c r="W290">
        <v>20</v>
      </c>
      <c r="X290">
        <v>62</v>
      </c>
    </row>
    <row r="291" spans="1:24" x14ac:dyDescent="0.3">
      <c r="A291" t="s">
        <v>175</v>
      </c>
      <c r="C291" t="s">
        <v>375</v>
      </c>
      <c r="D291" t="s">
        <v>379</v>
      </c>
      <c r="E291">
        <v>3</v>
      </c>
      <c r="F291" t="s">
        <v>381</v>
      </c>
      <c r="G291" t="s">
        <v>66</v>
      </c>
      <c r="H291">
        <v>6</v>
      </c>
      <c r="I291">
        <v>-20</v>
      </c>
      <c r="J291">
        <v>12100</v>
      </c>
      <c r="K291">
        <v>14200</v>
      </c>
      <c r="L291">
        <v>2355</v>
      </c>
      <c r="M291" t="s">
        <v>66</v>
      </c>
      <c r="N291">
        <v>1.5</v>
      </c>
      <c r="O291" t="s">
        <v>66</v>
      </c>
      <c r="P291">
        <v>14.3</v>
      </c>
      <c r="Q291">
        <v>3300</v>
      </c>
      <c r="R291" s="4" t="s">
        <v>60</v>
      </c>
      <c r="S291" s="4" t="s">
        <v>176</v>
      </c>
      <c r="T291">
        <v>15</v>
      </c>
      <c r="U291">
        <v>20</v>
      </c>
      <c r="V291">
        <v>15</v>
      </c>
      <c r="W291">
        <v>20</v>
      </c>
      <c r="X291">
        <v>78</v>
      </c>
    </row>
    <row r="292" spans="1:24" x14ac:dyDescent="0.3">
      <c r="A292" t="s">
        <v>177</v>
      </c>
      <c r="C292" t="s">
        <v>375</v>
      </c>
      <c r="D292" t="s">
        <v>379</v>
      </c>
      <c r="E292">
        <v>3</v>
      </c>
      <c r="F292" t="s">
        <v>381</v>
      </c>
      <c r="G292" t="s">
        <v>66</v>
      </c>
      <c r="H292">
        <v>6</v>
      </c>
      <c r="I292">
        <v>-20</v>
      </c>
      <c r="J292">
        <v>14200</v>
      </c>
      <c r="K292">
        <v>16600</v>
      </c>
      <c r="L292">
        <v>2325</v>
      </c>
      <c r="M292" t="s">
        <v>66</v>
      </c>
      <c r="N292">
        <v>1.5</v>
      </c>
      <c r="O292" t="s">
        <v>66</v>
      </c>
      <c r="P292">
        <v>14.3</v>
      </c>
      <c r="Q292">
        <v>3300</v>
      </c>
      <c r="R292" s="4" t="s">
        <v>60</v>
      </c>
      <c r="S292" s="4" t="s">
        <v>176</v>
      </c>
      <c r="T292">
        <v>15</v>
      </c>
      <c r="U292">
        <v>20</v>
      </c>
      <c r="V292">
        <v>15</v>
      </c>
      <c r="W292">
        <v>20</v>
      </c>
      <c r="X292">
        <v>85</v>
      </c>
    </row>
    <row r="293" spans="1:24" x14ac:dyDescent="0.3">
      <c r="A293" t="s">
        <v>213</v>
      </c>
      <c r="C293" t="s">
        <v>375</v>
      </c>
      <c r="D293" t="s">
        <v>379</v>
      </c>
      <c r="E293">
        <v>4</v>
      </c>
      <c r="F293" t="s">
        <v>381</v>
      </c>
      <c r="G293" t="s">
        <v>66</v>
      </c>
      <c r="H293">
        <v>6</v>
      </c>
      <c r="I293">
        <v>-20</v>
      </c>
      <c r="J293">
        <v>16200</v>
      </c>
      <c r="K293">
        <v>18700</v>
      </c>
      <c r="L293">
        <v>3140</v>
      </c>
      <c r="M293" t="s">
        <v>66</v>
      </c>
      <c r="N293">
        <v>2</v>
      </c>
      <c r="O293" t="s">
        <v>66</v>
      </c>
      <c r="P293">
        <v>19.2</v>
      </c>
      <c r="Q293">
        <v>4425</v>
      </c>
      <c r="R293" s="4" t="s">
        <v>60</v>
      </c>
      <c r="S293" s="4" t="s">
        <v>176</v>
      </c>
      <c r="T293">
        <v>15</v>
      </c>
      <c r="U293">
        <v>20</v>
      </c>
      <c r="V293">
        <v>19.2</v>
      </c>
      <c r="W293">
        <v>20</v>
      </c>
      <c r="X293">
        <v>124</v>
      </c>
    </row>
    <row r="294" spans="1:24" x14ac:dyDescent="0.3">
      <c r="A294" t="s">
        <v>214</v>
      </c>
      <c r="C294" t="s">
        <v>375</v>
      </c>
      <c r="D294" t="s">
        <v>379</v>
      </c>
      <c r="E294">
        <v>4</v>
      </c>
      <c r="F294" t="s">
        <v>381</v>
      </c>
      <c r="G294" t="s">
        <v>66</v>
      </c>
      <c r="H294">
        <v>6</v>
      </c>
      <c r="I294">
        <v>-20</v>
      </c>
      <c r="J294">
        <v>18200</v>
      </c>
      <c r="K294">
        <v>21000</v>
      </c>
      <c r="L294">
        <v>3100</v>
      </c>
      <c r="M294" t="s">
        <v>66</v>
      </c>
      <c r="N294">
        <v>2</v>
      </c>
      <c r="O294" t="s">
        <v>66</v>
      </c>
      <c r="P294">
        <v>19.2</v>
      </c>
      <c r="Q294">
        <v>4425</v>
      </c>
      <c r="R294" s="4" t="s">
        <v>60</v>
      </c>
      <c r="S294" s="4" t="s">
        <v>176</v>
      </c>
      <c r="T294">
        <v>15</v>
      </c>
      <c r="U294">
        <v>20</v>
      </c>
      <c r="V294">
        <v>19.2</v>
      </c>
      <c r="W294">
        <v>20</v>
      </c>
      <c r="X294">
        <v>147</v>
      </c>
    </row>
    <row r="295" spans="1:24" x14ac:dyDescent="0.3">
      <c r="A295" t="s">
        <v>246</v>
      </c>
      <c r="C295" t="s">
        <v>375</v>
      </c>
      <c r="D295" t="s">
        <v>379</v>
      </c>
      <c r="E295">
        <v>5</v>
      </c>
      <c r="F295" t="s">
        <v>381</v>
      </c>
      <c r="G295" t="s">
        <v>66</v>
      </c>
      <c r="H295">
        <v>6</v>
      </c>
      <c r="I295">
        <v>-20</v>
      </c>
      <c r="J295">
        <v>20000</v>
      </c>
      <c r="K295">
        <v>22800</v>
      </c>
      <c r="L295">
        <v>3925</v>
      </c>
      <c r="M295" t="s">
        <v>66</v>
      </c>
      <c r="N295">
        <v>2.5</v>
      </c>
      <c r="O295" t="s">
        <v>66</v>
      </c>
      <c r="P295">
        <v>24.1</v>
      </c>
      <c r="Q295">
        <v>5550</v>
      </c>
      <c r="R295" s="4" t="s">
        <v>60</v>
      </c>
      <c r="S295" s="4" t="s">
        <v>176</v>
      </c>
      <c r="T295">
        <v>15</v>
      </c>
      <c r="U295">
        <v>20</v>
      </c>
      <c r="V295">
        <v>24.1</v>
      </c>
      <c r="W295">
        <v>30</v>
      </c>
      <c r="X295">
        <v>195</v>
      </c>
    </row>
    <row r="296" spans="1:24" x14ac:dyDescent="0.3">
      <c r="A296" t="s">
        <v>269</v>
      </c>
      <c r="C296" t="s">
        <v>375</v>
      </c>
      <c r="D296" t="s">
        <v>379</v>
      </c>
      <c r="E296">
        <v>6</v>
      </c>
      <c r="F296" t="s">
        <v>381</v>
      </c>
      <c r="G296" t="s">
        <v>66</v>
      </c>
      <c r="H296">
        <v>6</v>
      </c>
      <c r="I296">
        <v>-20</v>
      </c>
      <c r="J296">
        <v>24400</v>
      </c>
      <c r="K296">
        <v>27900</v>
      </c>
      <c r="L296">
        <v>4710</v>
      </c>
      <c r="M296" t="s">
        <v>66</v>
      </c>
      <c r="N296">
        <v>3</v>
      </c>
      <c r="O296" t="s">
        <v>66</v>
      </c>
      <c r="P296">
        <v>29</v>
      </c>
      <c r="Q296">
        <v>6675</v>
      </c>
      <c r="R296" s="4" t="s">
        <v>60</v>
      </c>
      <c r="S296" s="4" t="s">
        <v>176</v>
      </c>
      <c r="T296">
        <v>15</v>
      </c>
      <c r="U296">
        <v>20</v>
      </c>
      <c r="V296">
        <v>29</v>
      </c>
      <c r="W296">
        <v>30</v>
      </c>
      <c r="X296">
        <v>238</v>
      </c>
    </row>
    <row r="297" spans="1:24" x14ac:dyDescent="0.3">
      <c r="A297" t="s">
        <v>270</v>
      </c>
      <c r="C297" t="s">
        <v>375</v>
      </c>
      <c r="D297" t="s">
        <v>379</v>
      </c>
      <c r="E297">
        <v>6</v>
      </c>
      <c r="F297" t="s">
        <v>381</v>
      </c>
      <c r="G297" t="s">
        <v>66</v>
      </c>
      <c r="H297">
        <v>6</v>
      </c>
      <c r="I297">
        <v>-20</v>
      </c>
      <c r="J297">
        <v>28100</v>
      </c>
      <c r="K297">
        <v>33000</v>
      </c>
      <c r="L297">
        <v>4650</v>
      </c>
      <c r="M297" t="s">
        <v>66</v>
      </c>
      <c r="N297">
        <v>3</v>
      </c>
      <c r="O297" t="s">
        <v>66</v>
      </c>
      <c r="P297">
        <v>29</v>
      </c>
      <c r="Q297">
        <v>6675</v>
      </c>
      <c r="R297" s="4" t="s">
        <v>60</v>
      </c>
      <c r="S297" s="4" t="s">
        <v>176</v>
      </c>
      <c r="T297">
        <v>15</v>
      </c>
      <c r="U297">
        <v>20</v>
      </c>
      <c r="V297">
        <v>29</v>
      </c>
      <c r="W297">
        <v>30</v>
      </c>
      <c r="X297">
        <v>262</v>
      </c>
    </row>
    <row r="298" spans="1:24" x14ac:dyDescent="0.3">
      <c r="A298" t="s">
        <v>92</v>
      </c>
      <c r="C298" t="s">
        <v>375</v>
      </c>
      <c r="D298" t="s">
        <v>376</v>
      </c>
      <c r="E298">
        <v>1</v>
      </c>
      <c r="F298" t="s">
        <v>382</v>
      </c>
      <c r="G298" t="s">
        <v>66</v>
      </c>
      <c r="H298">
        <v>6</v>
      </c>
      <c r="I298">
        <v>25</v>
      </c>
      <c r="J298">
        <v>4100</v>
      </c>
      <c r="K298">
        <v>4800</v>
      </c>
      <c r="L298">
        <v>800</v>
      </c>
      <c r="M298" t="s">
        <v>66</v>
      </c>
      <c r="N298">
        <v>0.5</v>
      </c>
      <c r="O298" t="s">
        <v>66</v>
      </c>
      <c r="P298" t="s">
        <v>59</v>
      </c>
      <c r="Q298" t="s">
        <v>59</v>
      </c>
      <c r="R298" s="4" t="s">
        <v>60</v>
      </c>
      <c r="S298" s="4" t="s">
        <v>61</v>
      </c>
      <c r="T298">
        <v>15</v>
      </c>
      <c r="U298">
        <v>20</v>
      </c>
      <c r="V298">
        <v>15</v>
      </c>
      <c r="W298">
        <v>20</v>
      </c>
      <c r="X298">
        <v>41</v>
      </c>
    </row>
    <row r="299" spans="1:24" x14ac:dyDescent="0.3">
      <c r="A299" t="s">
        <v>93</v>
      </c>
      <c r="C299" t="s">
        <v>375</v>
      </c>
      <c r="D299" t="s">
        <v>376</v>
      </c>
      <c r="E299">
        <v>1</v>
      </c>
      <c r="F299" t="s">
        <v>382</v>
      </c>
      <c r="G299" t="s">
        <v>66</v>
      </c>
      <c r="H299">
        <v>6</v>
      </c>
      <c r="I299">
        <v>25</v>
      </c>
      <c r="J299">
        <v>5200</v>
      </c>
      <c r="K299">
        <v>6000</v>
      </c>
      <c r="L299">
        <v>785</v>
      </c>
      <c r="M299" t="s">
        <v>66</v>
      </c>
      <c r="N299">
        <v>0.5</v>
      </c>
      <c r="O299" t="s">
        <v>66</v>
      </c>
      <c r="P299" t="s">
        <v>59</v>
      </c>
      <c r="Q299" t="s">
        <v>59</v>
      </c>
      <c r="R299" s="4" t="s">
        <v>60</v>
      </c>
      <c r="S299" s="4" t="s">
        <v>61</v>
      </c>
      <c r="T299">
        <v>15</v>
      </c>
      <c r="U299">
        <v>20</v>
      </c>
      <c r="V299">
        <v>15</v>
      </c>
      <c r="W299">
        <v>20</v>
      </c>
      <c r="X299">
        <v>44</v>
      </c>
    </row>
    <row r="300" spans="1:24" x14ac:dyDescent="0.3">
      <c r="A300" t="s">
        <v>94</v>
      </c>
      <c r="C300" t="s">
        <v>375</v>
      </c>
      <c r="D300" t="s">
        <v>376</v>
      </c>
      <c r="E300">
        <v>1</v>
      </c>
      <c r="F300" t="s">
        <v>382</v>
      </c>
      <c r="G300" t="s">
        <v>66</v>
      </c>
      <c r="H300">
        <v>6</v>
      </c>
      <c r="I300">
        <v>25</v>
      </c>
      <c r="J300">
        <v>6600</v>
      </c>
      <c r="K300">
        <v>7800</v>
      </c>
      <c r="L300">
        <v>775</v>
      </c>
      <c r="M300" t="s">
        <v>66</v>
      </c>
      <c r="N300">
        <v>0.5</v>
      </c>
      <c r="O300" t="s">
        <v>66</v>
      </c>
      <c r="P300" t="s">
        <v>59</v>
      </c>
      <c r="Q300" t="s">
        <v>59</v>
      </c>
      <c r="R300" s="4" t="s">
        <v>60</v>
      </c>
      <c r="S300" s="4" t="s">
        <v>61</v>
      </c>
      <c r="T300">
        <v>15</v>
      </c>
      <c r="U300">
        <v>20</v>
      </c>
      <c r="V300">
        <v>15</v>
      </c>
      <c r="W300">
        <v>20</v>
      </c>
      <c r="X300">
        <v>47</v>
      </c>
    </row>
    <row r="301" spans="1:24" x14ac:dyDescent="0.3">
      <c r="A301" t="s">
        <v>147</v>
      </c>
      <c r="C301" t="s">
        <v>375</v>
      </c>
      <c r="D301" t="s">
        <v>376</v>
      </c>
      <c r="E301">
        <v>2</v>
      </c>
      <c r="F301" t="s">
        <v>382</v>
      </c>
      <c r="G301" t="s">
        <v>66</v>
      </c>
      <c r="H301">
        <v>6</v>
      </c>
      <c r="I301">
        <v>25</v>
      </c>
      <c r="J301">
        <v>7300</v>
      </c>
      <c r="K301">
        <v>8500</v>
      </c>
      <c r="L301">
        <v>1600</v>
      </c>
      <c r="M301" t="s">
        <v>66</v>
      </c>
      <c r="N301">
        <v>1</v>
      </c>
      <c r="O301" t="s">
        <v>66</v>
      </c>
      <c r="P301" t="s">
        <v>59</v>
      </c>
      <c r="Q301" t="s">
        <v>59</v>
      </c>
      <c r="R301" s="4" t="s">
        <v>60</v>
      </c>
      <c r="S301" s="4" t="s">
        <v>61</v>
      </c>
      <c r="T301">
        <v>15</v>
      </c>
      <c r="U301">
        <v>20</v>
      </c>
      <c r="V301">
        <v>15</v>
      </c>
      <c r="W301">
        <v>20</v>
      </c>
      <c r="X301">
        <v>52</v>
      </c>
    </row>
    <row r="302" spans="1:24" x14ac:dyDescent="0.3">
      <c r="A302" t="s">
        <v>148</v>
      </c>
      <c r="C302" t="s">
        <v>375</v>
      </c>
      <c r="D302" t="s">
        <v>376</v>
      </c>
      <c r="E302">
        <v>2</v>
      </c>
      <c r="F302" t="s">
        <v>382</v>
      </c>
      <c r="G302" t="s">
        <v>66</v>
      </c>
      <c r="H302">
        <v>6</v>
      </c>
      <c r="I302">
        <v>25</v>
      </c>
      <c r="J302">
        <v>9400</v>
      </c>
      <c r="K302">
        <v>10900</v>
      </c>
      <c r="L302">
        <v>1570</v>
      </c>
      <c r="M302" t="s">
        <v>66</v>
      </c>
      <c r="N302">
        <v>1</v>
      </c>
      <c r="O302" t="s">
        <v>66</v>
      </c>
      <c r="P302" t="s">
        <v>59</v>
      </c>
      <c r="Q302" t="s">
        <v>59</v>
      </c>
      <c r="R302" s="4" t="s">
        <v>60</v>
      </c>
      <c r="S302" s="4" t="s">
        <v>61</v>
      </c>
      <c r="T302">
        <v>15</v>
      </c>
      <c r="U302">
        <v>20</v>
      </c>
      <c r="V302">
        <v>15</v>
      </c>
      <c r="W302">
        <v>20</v>
      </c>
      <c r="X302">
        <v>55</v>
      </c>
    </row>
    <row r="303" spans="1:24" x14ac:dyDescent="0.3">
      <c r="A303" t="s">
        <v>149</v>
      </c>
      <c r="C303" t="s">
        <v>375</v>
      </c>
      <c r="D303" t="s">
        <v>376</v>
      </c>
      <c r="E303">
        <v>2</v>
      </c>
      <c r="F303" t="s">
        <v>382</v>
      </c>
      <c r="G303" t="s">
        <v>66</v>
      </c>
      <c r="H303">
        <v>6</v>
      </c>
      <c r="I303">
        <v>25</v>
      </c>
      <c r="J303">
        <v>11700</v>
      </c>
      <c r="K303">
        <v>13600</v>
      </c>
      <c r="L303">
        <v>1550</v>
      </c>
      <c r="M303" t="s">
        <v>66</v>
      </c>
      <c r="N303">
        <v>1</v>
      </c>
      <c r="O303" t="s">
        <v>66</v>
      </c>
      <c r="P303" t="s">
        <v>59</v>
      </c>
      <c r="Q303" t="s">
        <v>59</v>
      </c>
      <c r="R303" s="4" t="s">
        <v>60</v>
      </c>
      <c r="S303" s="4" t="s">
        <v>61</v>
      </c>
      <c r="T303">
        <v>15</v>
      </c>
      <c r="U303">
        <v>20</v>
      </c>
      <c r="V303">
        <v>15</v>
      </c>
      <c r="W303">
        <v>20</v>
      </c>
      <c r="X303">
        <v>58</v>
      </c>
    </row>
    <row r="304" spans="1:24" x14ac:dyDescent="0.3">
      <c r="A304" t="s">
        <v>150</v>
      </c>
      <c r="C304" t="s">
        <v>375</v>
      </c>
      <c r="D304" t="s">
        <v>376</v>
      </c>
      <c r="E304">
        <v>2</v>
      </c>
      <c r="F304" t="s">
        <v>382</v>
      </c>
      <c r="G304" t="s">
        <v>66</v>
      </c>
      <c r="H304">
        <v>6</v>
      </c>
      <c r="I304">
        <v>25</v>
      </c>
      <c r="J304">
        <v>13000</v>
      </c>
      <c r="K304">
        <v>15300</v>
      </c>
      <c r="L304">
        <v>1550</v>
      </c>
      <c r="M304" t="s">
        <v>66</v>
      </c>
      <c r="N304">
        <v>1</v>
      </c>
      <c r="O304" t="s">
        <v>66</v>
      </c>
      <c r="P304" t="s">
        <v>59</v>
      </c>
      <c r="Q304" t="s">
        <v>59</v>
      </c>
      <c r="R304" s="4" t="s">
        <v>60</v>
      </c>
      <c r="S304" s="4" t="s">
        <v>61</v>
      </c>
      <c r="T304">
        <v>15</v>
      </c>
      <c r="U304">
        <v>20</v>
      </c>
      <c r="V304">
        <v>15</v>
      </c>
      <c r="W304">
        <v>20</v>
      </c>
      <c r="X304">
        <v>62</v>
      </c>
    </row>
    <row r="305" spans="1:24" x14ac:dyDescent="0.3">
      <c r="A305" t="s">
        <v>193</v>
      </c>
      <c r="C305" t="s">
        <v>375</v>
      </c>
      <c r="D305" t="s">
        <v>376</v>
      </c>
      <c r="E305">
        <v>3</v>
      </c>
      <c r="F305" t="s">
        <v>382</v>
      </c>
      <c r="G305" t="s">
        <v>66</v>
      </c>
      <c r="H305">
        <v>6</v>
      </c>
      <c r="I305">
        <v>25</v>
      </c>
      <c r="J305">
        <v>14100</v>
      </c>
      <c r="K305">
        <v>16300</v>
      </c>
      <c r="L305">
        <v>2355</v>
      </c>
      <c r="M305" t="s">
        <v>66</v>
      </c>
      <c r="N305">
        <v>1.5</v>
      </c>
      <c r="O305" t="s">
        <v>66</v>
      </c>
      <c r="P305" t="s">
        <v>59</v>
      </c>
      <c r="Q305" t="s">
        <v>59</v>
      </c>
      <c r="R305" s="4" t="s">
        <v>60</v>
      </c>
      <c r="S305" s="4" t="s">
        <v>61</v>
      </c>
      <c r="T305">
        <v>15</v>
      </c>
      <c r="U305">
        <v>20</v>
      </c>
      <c r="V305">
        <v>15</v>
      </c>
      <c r="W305">
        <v>20</v>
      </c>
      <c r="X305">
        <v>72</v>
      </c>
    </row>
    <row r="306" spans="1:24" x14ac:dyDescent="0.3">
      <c r="A306" t="s">
        <v>194</v>
      </c>
      <c r="C306" t="s">
        <v>375</v>
      </c>
      <c r="D306" t="s">
        <v>376</v>
      </c>
      <c r="E306">
        <v>3</v>
      </c>
      <c r="F306" t="s">
        <v>382</v>
      </c>
      <c r="G306" t="s">
        <v>66</v>
      </c>
      <c r="H306">
        <v>6</v>
      </c>
      <c r="I306">
        <v>25</v>
      </c>
      <c r="J306">
        <v>16100</v>
      </c>
      <c r="K306">
        <v>18800</v>
      </c>
      <c r="L306">
        <v>2355</v>
      </c>
      <c r="M306" t="s">
        <v>66</v>
      </c>
      <c r="N306">
        <v>1.5</v>
      </c>
      <c r="O306" t="s">
        <v>66</v>
      </c>
      <c r="P306" t="s">
        <v>59</v>
      </c>
      <c r="Q306" t="s">
        <v>59</v>
      </c>
      <c r="R306" s="4" t="s">
        <v>60</v>
      </c>
      <c r="S306" s="4" t="s">
        <v>61</v>
      </c>
      <c r="T306">
        <v>15</v>
      </c>
      <c r="U306">
        <v>20</v>
      </c>
      <c r="V306">
        <v>15</v>
      </c>
      <c r="W306">
        <v>20</v>
      </c>
      <c r="X306">
        <v>78</v>
      </c>
    </row>
    <row r="307" spans="1:24" x14ac:dyDescent="0.3">
      <c r="A307" t="s">
        <v>195</v>
      </c>
      <c r="C307" t="s">
        <v>375</v>
      </c>
      <c r="D307" t="s">
        <v>376</v>
      </c>
      <c r="E307">
        <v>3</v>
      </c>
      <c r="F307" t="s">
        <v>382</v>
      </c>
      <c r="G307" t="s">
        <v>66</v>
      </c>
      <c r="H307">
        <v>6</v>
      </c>
      <c r="I307">
        <v>25</v>
      </c>
      <c r="J307">
        <v>18100</v>
      </c>
      <c r="K307">
        <v>21200</v>
      </c>
      <c r="L307">
        <v>2325</v>
      </c>
      <c r="M307" t="s">
        <v>66</v>
      </c>
      <c r="N307">
        <v>1.5</v>
      </c>
      <c r="O307" t="s">
        <v>66</v>
      </c>
      <c r="P307" t="s">
        <v>59</v>
      </c>
      <c r="Q307" t="s">
        <v>59</v>
      </c>
      <c r="R307" s="4" t="s">
        <v>60</v>
      </c>
      <c r="S307" s="4" t="s">
        <v>121</v>
      </c>
      <c r="T307">
        <v>15</v>
      </c>
      <c r="U307">
        <v>20</v>
      </c>
      <c r="V307">
        <v>15</v>
      </c>
      <c r="W307">
        <v>20</v>
      </c>
      <c r="X307">
        <v>85</v>
      </c>
    </row>
    <row r="308" spans="1:24" x14ac:dyDescent="0.3">
      <c r="A308" t="s">
        <v>230</v>
      </c>
      <c r="C308" t="s">
        <v>375</v>
      </c>
      <c r="D308" t="s">
        <v>376</v>
      </c>
      <c r="E308">
        <v>4</v>
      </c>
      <c r="F308" t="s">
        <v>382</v>
      </c>
      <c r="G308" t="s">
        <v>66</v>
      </c>
      <c r="H308">
        <v>6</v>
      </c>
      <c r="I308">
        <v>25</v>
      </c>
      <c r="J308">
        <v>19500</v>
      </c>
      <c r="K308">
        <v>22500</v>
      </c>
      <c r="L308">
        <v>3140</v>
      </c>
      <c r="M308" t="s">
        <v>66</v>
      </c>
      <c r="N308">
        <v>2</v>
      </c>
      <c r="O308" t="s">
        <v>66</v>
      </c>
      <c r="P308" t="s">
        <v>59</v>
      </c>
      <c r="Q308" t="s">
        <v>59</v>
      </c>
      <c r="R308" s="4" t="s">
        <v>60</v>
      </c>
      <c r="S308" s="4" t="s">
        <v>121</v>
      </c>
      <c r="T308">
        <v>15</v>
      </c>
      <c r="U308">
        <v>20</v>
      </c>
      <c r="V308">
        <v>15</v>
      </c>
      <c r="W308">
        <v>20</v>
      </c>
      <c r="X308">
        <v>115</v>
      </c>
    </row>
    <row r="309" spans="1:24" x14ac:dyDescent="0.3">
      <c r="A309" t="s">
        <v>231</v>
      </c>
      <c r="C309" t="s">
        <v>375</v>
      </c>
      <c r="D309" t="s">
        <v>376</v>
      </c>
      <c r="E309">
        <v>4</v>
      </c>
      <c r="F309" t="s">
        <v>382</v>
      </c>
      <c r="G309" t="s">
        <v>66</v>
      </c>
      <c r="H309">
        <v>6</v>
      </c>
      <c r="I309">
        <v>25</v>
      </c>
      <c r="J309">
        <v>23500</v>
      </c>
      <c r="K309">
        <v>27800</v>
      </c>
      <c r="L309">
        <v>3140</v>
      </c>
      <c r="M309" t="s">
        <v>66</v>
      </c>
      <c r="N309">
        <v>2</v>
      </c>
      <c r="O309" t="s">
        <v>66</v>
      </c>
      <c r="P309" t="s">
        <v>59</v>
      </c>
      <c r="Q309" t="s">
        <v>59</v>
      </c>
      <c r="R309" s="4" t="s">
        <v>60</v>
      </c>
      <c r="S309" s="4" t="s">
        <v>121</v>
      </c>
      <c r="T309">
        <v>15</v>
      </c>
      <c r="U309">
        <v>20</v>
      </c>
      <c r="V309">
        <v>15</v>
      </c>
      <c r="W309">
        <v>20</v>
      </c>
      <c r="X309">
        <v>124</v>
      </c>
    </row>
    <row r="310" spans="1:24" x14ac:dyDescent="0.3">
      <c r="A310" t="s">
        <v>232</v>
      </c>
      <c r="C310" t="s">
        <v>375</v>
      </c>
      <c r="D310" t="s">
        <v>376</v>
      </c>
      <c r="E310">
        <v>4</v>
      </c>
      <c r="F310" t="s">
        <v>382</v>
      </c>
      <c r="G310" t="s">
        <v>66</v>
      </c>
      <c r="H310">
        <v>6</v>
      </c>
      <c r="I310">
        <v>25</v>
      </c>
      <c r="J310">
        <v>26000</v>
      </c>
      <c r="K310">
        <v>30400</v>
      </c>
      <c r="L310">
        <v>3100</v>
      </c>
      <c r="M310" t="s">
        <v>66</v>
      </c>
      <c r="N310">
        <v>2</v>
      </c>
      <c r="O310" t="s">
        <v>66</v>
      </c>
      <c r="P310" t="s">
        <v>59</v>
      </c>
      <c r="Q310" t="s">
        <v>59</v>
      </c>
      <c r="R310" s="4" t="s">
        <v>60</v>
      </c>
      <c r="S310" s="4" t="s">
        <v>121</v>
      </c>
      <c r="T310">
        <v>15</v>
      </c>
      <c r="U310">
        <v>20</v>
      </c>
      <c r="V310">
        <v>15</v>
      </c>
      <c r="W310">
        <v>20</v>
      </c>
      <c r="X310">
        <v>147</v>
      </c>
    </row>
    <row r="311" spans="1:24" x14ac:dyDescent="0.3">
      <c r="A311" t="s">
        <v>257</v>
      </c>
      <c r="C311" t="s">
        <v>375</v>
      </c>
      <c r="D311" t="s">
        <v>376</v>
      </c>
      <c r="E311">
        <v>5</v>
      </c>
      <c r="F311" t="s">
        <v>382</v>
      </c>
      <c r="G311" t="s">
        <v>66</v>
      </c>
      <c r="H311">
        <v>6</v>
      </c>
      <c r="I311">
        <v>25</v>
      </c>
      <c r="J311">
        <v>29500</v>
      </c>
      <c r="K311">
        <v>36100</v>
      </c>
      <c r="L311">
        <v>3875</v>
      </c>
      <c r="M311" t="s">
        <v>66</v>
      </c>
      <c r="N311">
        <v>2.5</v>
      </c>
      <c r="O311" t="s">
        <v>66</v>
      </c>
      <c r="P311" t="s">
        <v>59</v>
      </c>
      <c r="Q311" t="s">
        <v>59</v>
      </c>
      <c r="R311" s="4" t="s">
        <v>60</v>
      </c>
      <c r="S311" s="4" t="s">
        <v>176</v>
      </c>
      <c r="T311">
        <v>15</v>
      </c>
      <c r="U311">
        <v>20</v>
      </c>
      <c r="V311">
        <v>15</v>
      </c>
      <c r="W311">
        <v>20</v>
      </c>
      <c r="X311">
        <v>218</v>
      </c>
    </row>
    <row r="312" spans="1:24" x14ac:dyDescent="0.3">
      <c r="A312" t="s">
        <v>291</v>
      </c>
      <c r="C312" t="s">
        <v>375</v>
      </c>
      <c r="D312" t="s">
        <v>376</v>
      </c>
      <c r="E312">
        <v>6</v>
      </c>
      <c r="F312" t="s">
        <v>382</v>
      </c>
      <c r="G312" t="s">
        <v>66</v>
      </c>
      <c r="H312">
        <v>6</v>
      </c>
      <c r="I312">
        <v>25</v>
      </c>
      <c r="J312">
        <v>33000</v>
      </c>
      <c r="K312">
        <v>38800</v>
      </c>
      <c r="L312">
        <v>4650</v>
      </c>
      <c r="M312" t="s">
        <v>66</v>
      </c>
      <c r="N312">
        <v>3</v>
      </c>
      <c r="O312" t="s">
        <v>66</v>
      </c>
      <c r="P312" t="s">
        <v>59</v>
      </c>
      <c r="Q312" t="s">
        <v>59</v>
      </c>
      <c r="R312" s="4" t="s">
        <v>60</v>
      </c>
      <c r="S312" s="4" t="s">
        <v>176</v>
      </c>
      <c r="T312">
        <v>15</v>
      </c>
      <c r="U312">
        <v>20</v>
      </c>
      <c r="V312">
        <v>15</v>
      </c>
      <c r="W312">
        <v>20</v>
      </c>
      <c r="X312">
        <v>257</v>
      </c>
    </row>
    <row r="313" spans="1:24" x14ac:dyDescent="0.3">
      <c r="A313" t="s">
        <v>292</v>
      </c>
      <c r="C313" t="s">
        <v>375</v>
      </c>
      <c r="D313" t="s">
        <v>376</v>
      </c>
      <c r="E313">
        <v>6</v>
      </c>
      <c r="F313" t="s">
        <v>382</v>
      </c>
      <c r="G313" t="s">
        <v>66</v>
      </c>
      <c r="H313">
        <v>6</v>
      </c>
      <c r="I313">
        <v>25</v>
      </c>
      <c r="J313">
        <v>39000</v>
      </c>
      <c r="K313">
        <v>45900</v>
      </c>
      <c r="L313">
        <v>4650</v>
      </c>
      <c r="M313" t="s">
        <v>66</v>
      </c>
      <c r="N313">
        <v>3</v>
      </c>
      <c r="O313" t="s">
        <v>66</v>
      </c>
      <c r="P313" t="s">
        <v>59</v>
      </c>
      <c r="Q313" t="s">
        <v>59</v>
      </c>
      <c r="R313" s="4" t="s">
        <v>60</v>
      </c>
      <c r="S313" s="4" t="s">
        <v>176</v>
      </c>
      <c r="T313">
        <v>15</v>
      </c>
      <c r="U313">
        <v>20</v>
      </c>
      <c r="V313">
        <v>15</v>
      </c>
      <c r="W313">
        <v>20</v>
      </c>
      <c r="X313">
        <v>262</v>
      </c>
    </row>
    <row r="314" spans="1:24" x14ac:dyDescent="0.3">
      <c r="A314" t="s">
        <v>98</v>
      </c>
      <c r="C314" t="s">
        <v>375</v>
      </c>
      <c r="D314" t="s">
        <v>379</v>
      </c>
      <c r="E314">
        <v>1</v>
      </c>
      <c r="F314" t="s">
        <v>382</v>
      </c>
      <c r="G314" t="s">
        <v>66</v>
      </c>
      <c r="H314">
        <v>4</v>
      </c>
      <c r="I314">
        <v>-20</v>
      </c>
      <c r="J314">
        <v>2700</v>
      </c>
      <c r="K314">
        <v>3100</v>
      </c>
      <c r="L314">
        <v>800</v>
      </c>
      <c r="M314" t="s">
        <v>66</v>
      </c>
      <c r="N314">
        <v>0.5</v>
      </c>
      <c r="O314" t="s">
        <v>66</v>
      </c>
      <c r="P314">
        <v>4.9000000000000004</v>
      </c>
      <c r="Q314">
        <v>1125</v>
      </c>
      <c r="R314" s="4" t="s">
        <v>60</v>
      </c>
      <c r="S314" s="4" t="s">
        <v>61</v>
      </c>
      <c r="T314">
        <v>15</v>
      </c>
      <c r="U314">
        <v>20</v>
      </c>
      <c r="V314">
        <v>15</v>
      </c>
      <c r="W314">
        <v>20</v>
      </c>
      <c r="X314">
        <v>40</v>
      </c>
    </row>
    <row r="315" spans="1:24" x14ac:dyDescent="0.3">
      <c r="A315" t="s">
        <v>99</v>
      </c>
      <c r="C315" t="s">
        <v>375</v>
      </c>
      <c r="D315" t="s">
        <v>379</v>
      </c>
      <c r="E315">
        <v>1</v>
      </c>
      <c r="F315" t="s">
        <v>382</v>
      </c>
      <c r="G315" t="s">
        <v>66</v>
      </c>
      <c r="H315">
        <v>4</v>
      </c>
      <c r="I315">
        <v>-20</v>
      </c>
      <c r="J315">
        <v>3200</v>
      </c>
      <c r="K315">
        <v>3800</v>
      </c>
      <c r="L315">
        <v>785</v>
      </c>
      <c r="M315" t="s">
        <v>66</v>
      </c>
      <c r="N315">
        <v>0.5</v>
      </c>
      <c r="O315" t="s">
        <v>66</v>
      </c>
      <c r="P315">
        <v>4.9000000000000004</v>
      </c>
      <c r="Q315">
        <v>1125</v>
      </c>
      <c r="R315" s="4" t="s">
        <v>60</v>
      </c>
      <c r="S315" s="4" t="s">
        <v>61</v>
      </c>
      <c r="T315">
        <v>15</v>
      </c>
      <c r="U315">
        <v>20</v>
      </c>
      <c r="V315">
        <v>15</v>
      </c>
      <c r="W315">
        <v>20</v>
      </c>
      <c r="X315">
        <v>42</v>
      </c>
    </row>
    <row r="316" spans="1:24" x14ac:dyDescent="0.3">
      <c r="A316" t="s">
        <v>100</v>
      </c>
      <c r="C316" t="s">
        <v>375</v>
      </c>
      <c r="D316" t="s">
        <v>379</v>
      </c>
      <c r="E316">
        <v>1</v>
      </c>
      <c r="F316" t="s">
        <v>382</v>
      </c>
      <c r="G316" t="s">
        <v>66</v>
      </c>
      <c r="H316">
        <v>4</v>
      </c>
      <c r="I316">
        <v>-20</v>
      </c>
      <c r="J316">
        <v>3800</v>
      </c>
      <c r="K316">
        <v>4400</v>
      </c>
      <c r="L316">
        <v>775</v>
      </c>
      <c r="M316" t="s">
        <v>66</v>
      </c>
      <c r="N316">
        <v>0.5</v>
      </c>
      <c r="O316" t="s">
        <v>66</v>
      </c>
      <c r="P316">
        <v>4.9000000000000004</v>
      </c>
      <c r="Q316">
        <v>1125</v>
      </c>
      <c r="R316" s="4" t="s">
        <v>60</v>
      </c>
      <c r="S316" s="4" t="s">
        <v>61</v>
      </c>
      <c r="T316">
        <v>15</v>
      </c>
      <c r="U316">
        <v>20</v>
      </c>
      <c r="V316">
        <v>15</v>
      </c>
      <c r="W316">
        <v>20</v>
      </c>
      <c r="X316">
        <v>46</v>
      </c>
    </row>
    <row r="317" spans="1:24" x14ac:dyDescent="0.3">
      <c r="A317" t="s">
        <v>155</v>
      </c>
      <c r="C317" t="s">
        <v>375</v>
      </c>
      <c r="D317" t="s">
        <v>379</v>
      </c>
      <c r="E317">
        <v>2</v>
      </c>
      <c r="F317" t="s">
        <v>382</v>
      </c>
      <c r="G317" t="s">
        <v>66</v>
      </c>
      <c r="H317">
        <v>4</v>
      </c>
      <c r="I317">
        <v>-20</v>
      </c>
      <c r="J317">
        <v>5100</v>
      </c>
      <c r="K317">
        <v>5900</v>
      </c>
      <c r="L317">
        <v>1600</v>
      </c>
      <c r="M317" t="s">
        <v>66</v>
      </c>
      <c r="N317">
        <v>1</v>
      </c>
      <c r="O317" t="s">
        <v>66</v>
      </c>
      <c r="P317">
        <v>9.8000000000000007</v>
      </c>
      <c r="Q317">
        <v>2250</v>
      </c>
      <c r="R317" s="4" t="s">
        <v>60</v>
      </c>
      <c r="S317" s="4" t="s">
        <v>121</v>
      </c>
      <c r="T317">
        <v>15</v>
      </c>
      <c r="U317">
        <v>20</v>
      </c>
      <c r="V317">
        <v>15</v>
      </c>
      <c r="W317">
        <v>20</v>
      </c>
      <c r="X317">
        <v>50</v>
      </c>
    </row>
    <row r="318" spans="1:24" x14ac:dyDescent="0.3">
      <c r="A318" t="s">
        <v>156</v>
      </c>
      <c r="C318" t="s">
        <v>375</v>
      </c>
      <c r="D318" t="s">
        <v>379</v>
      </c>
      <c r="E318">
        <v>2</v>
      </c>
      <c r="F318" t="s">
        <v>382</v>
      </c>
      <c r="G318" t="s">
        <v>66</v>
      </c>
      <c r="H318">
        <v>4</v>
      </c>
      <c r="I318">
        <v>-20</v>
      </c>
      <c r="J318">
        <v>6400</v>
      </c>
      <c r="K318">
        <v>7300</v>
      </c>
      <c r="L318">
        <v>1570</v>
      </c>
      <c r="M318" t="s">
        <v>66</v>
      </c>
      <c r="N318">
        <v>1</v>
      </c>
      <c r="O318" t="s">
        <v>66</v>
      </c>
      <c r="P318">
        <v>9.8000000000000007</v>
      </c>
      <c r="Q318">
        <v>2250</v>
      </c>
      <c r="R318" s="4" t="s">
        <v>60</v>
      </c>
      <c r="S318" s="4" t="s">
        <v>121</v>
      </c>
      <c r="T318">
        <v>15</v>
      </c>
      <c r="U318">
        <v>20</v>
      </c>
      <c r="V318">
        <v>15</v>
      </c>
      <c r="W318">
        <v>20</v>
      </c>
      <c r="X318">
        <v>52</v>
      </c>
    </row>
    <row r="319" spans="1:24" x14ac:dyDescent="0.3">
      <c r="A319" t="s">
        <v>157</v>
      </c>
      <c r="C319" t="s">
        <v>375</v>
      </c>
      <c r="D319" t="s">
        <v>379</v>
      </c>
      <c r="E319">
        <v>2</v>
      </c>
      <c r="F319" t="s">
        <v>382</v>
      </c>
      <c r="G319" t="s">
        <v>66</v>
      </c>
      <c r="H319">
        <v>4</v>
      </c>
      <c r="I319">
        <v>-20</v>
      </c>
      <c r="J319">
        <v>8000</v>
      </c>
      <c r="K319">
        <v>9500</v>
      </c>
      <c r="L319">
        <v>1550</v>
      </c>
      <c r="M319" t="s">
        <v>66</v>
      </c>
      <c r="N319">
        <v>1</v>
      </c>
      <c r="O319" t="s">
        <v>66</v>
      </c>
      <c r="P319">
        <v>9.8000000000000007</v>
      </c>
      <c r="Q319">
        <v>2250</v>
      </c>
      <c r="R319" s="4" t="s">
        <v>60</v>
      </c>
      <c r="S319" s="4" t="s">
        <v>121</v>
      </c>
      <c r="T319">
        <v>15</v>
      </c>
      <c r="U319">
        <v>20</v>
      </c>
      <c r="V319">
        <v>15</v>
      </c>
      <c r="W319">
        <v>20</v>
      </c>
      <c r="X319">
        <v>55</v>
      </c>
    </row>
    <row r="320" spans="1:24" x14ac:dyDescent="0.3">
      <c r="A320" t="s">
        <v>198</v>
      </c>
      <c r="C320" t="s">
        <v>375</v>
      </c>
      <c r="D320" t="s">
        <v>379</v>
      </c>
      <c r="E320">
        <v>3</v>
      </c>
      <c r="F320" t="s">
        <v>382</v>
      </c>
      <c r="G320" t="s">
        <v>66</v>
      </c>
      <c r="H320">
        <v>4</v>
      </c>
      <c r="I320">
        <v>-20</v>
      </c>
      <c r="J320">
        <v>9400</v>
      </c>
      <c r="K320">
        <v>10900</v>
      </c>
      <c r="L320">
        <v>1570</v>
      </c>
      <c r="M320" t="s">
        <v>66</v>
      </c>
      <c r="N320">
        <v>1.5</v>
      </c>
      <c r="O320" t="s">
        <v>66</v>
      </c>
      <c r="P320">
        <v>14.3</v>
      </c>
      <c r="Q320">
        <v>3300</v>
      </c>
      <c r="R320" s="4" t="s">
        <v>60</v>
      </c>
      <c r="S320" s="4" t="s">
        <v>176</v>
      </c>
      <c r="T320">
        <v>15</v>
      </c>
      <c r="U320">
        <v>20</v>
      </c>
      <c r="V320">
        <v>15</v>
      </c>
      <c r="W320">
        <v>20</v>
      </c>
      <c r="X320">
        <v>79</v>
      </c>
    </row>
    <row r="321" spans="1:24" x14ac:dyDescent="0.3">
      <c r="A321" t="s">
        <v>199</v>
      </c>
      <c r="C321" t="s">
        <v>375</v>
      </c>
      <c r="D321" t="s">
        <v>379</v>
      </c>
      <c r="E321">
        <v>3</v>
      </c>
      <c r="F321" t="s">
        <v>382</v>
      </c>
      <c r="G321" t="s">
        <v>66</v>
      </c>
      <c r="H321">
        <v>4</v>
      </c>
      <c r="I321">
        <v>-20</v>
      </c>
      <c r="J321">
        <v>11000</v>
      </c>
      <c r="K321">
        <v>12800</v>
      </c>
      <c r="L321">
        <v>2325</v>
      </c>
      <c r="M321" t="s">
        <v>66</v>
      </c>
      <c r="N321">
        <v>1.5</v>
      </c>
      <c r="O321" t="s">
        <v>66</v>
      </c>
      <c r="P321">
        <v>14.3</v>
      </c>
      <c r="Q321">
        <v>3300</v>
      </c>
      <c r="R321" s="4" t="s">
        <v>60</v>
      </c>
      <c r="S321" s="4" t="s">
        <v>176</v>
      </c>
      <c r="T321">
        <v>15</v>
      </c>
      <c r="U321">
        <v>20</v>
      </c>
      <c r="V321">
        <v>15</v>
      </c>
      <c r="W321">
        <v>20</v>
      </c>
      <c r="X321">
        <v>84</v>
      </c>
    </row>
    <row r="322" spans="1:24" x14ac:dyDescent="0.3">
      <c r="A322" t="s">
        <v>235</v>
      </c>
      <c r="C322" t="s">
        <v>375</v>
      </c>
      <c r="D322" t="s">
        <v>379</v>
      </c>
      <c r="E322">
        <v>4</v>
      </c>
      <c r="F322" t="s">
        <v>382</v>
      </c>
      <c r="G322" t="s">
        <v>66</v>
      </c>
      <c r="H322">
        <v>4</v>
      </c>
      <c r="I322">
        <v>-20</v>
      </c>
      <c r="J322">
        <v>12500</v>
      </c>
      <c r="K322">
        <v>14400</v>
      </c>
      <c r="L322">
        <v>3140</v>
      </c>
      <c r="M322" t="s">
        <v>66</v>
      </c>
      <c r="N322">
        <v>2</v>
      </c>
      <c r="O322" t="s">
        <v>66</v>
      </c>
      <c r="P322">
        <v>19.2</v>
      </c>
      <c r="Q322">
        <v>4425</v>
      </c>
      <c r="R322" s="4" t="s">
        <v>60</v>
      </c>
      <c r="S322" s="4" t="s">
        <v>176</v>
      </c>
      <c r="T322">
        <v>15</v>
      </c>
      <c r="U322">
        <v>20</v>
      </c>
      <c r="V322">
        <v>19.2</v>
      </c>
      <c r="W322">
        <v>20</v>
      </c>
      <c r="X322">
        <v>124</v>
      </c>
    </row>
    <row r="323" spans="1:24" x14ac:dyDescent="0.3">
      <c r="A323" t="s">
        <v>236</v>
      </c>
      <c r="C323" t="s">
        <v>375</v>
      </c>
      <c r="D323" t="s">
        <v>379</v>
      </c>
      <c r="E323">
        <v>4</v>
      </c>
      <c r="F323" t="s">
        <v>382</v>
      </c>
      <c r="G323" t="s">
        <v>66</v>
      </c>
      <c r="H323">
        <v>4</v>
      </c>
      <c r="I323">
        <v>-20</v>
      </c>
      <c r="J323">
        <v>14100</v>
      </c>
      <c r="K323">
        <v>16300</v>
      </c>
      <c r="L323">
        <v>3100</v>
      </c>
      <c r="M323" t="s">
        <v>66</v>
      </c>
      <c r="N323">
        <v>2</v>
      </c>
      <c r="O323" t="s">
        <v>66</v>
      </c>
      <c r="P323">
        <v>19.2</v>
      </c>
      <c r="Q323">
        <v>4425</v>
      </c>
      <c r="R323" s="4" t="s">
        <v>60</v>
      </c>
      <c r="S323" s="4" t="s">
        <v>176</v>
      </c>
      <c r="T323">
        <v>15</v>
      </c>
      <c r="U323">
        <v>20</v>
      </c>
      <c r="V323">
        <v>19.2</v>
      </c>
      <c r="W323">
        <v>20</v>
      </c>
      <c r="X323">
        <v>144</v>
      </c>
    </row>
    <row r="324" spans="1:24" x14ac:dyDescent="0.3">
      <c r="A324" t="s">
        <v>259</v>
      </c>
      <c r="C324" t="s">
        <v>375</v>
      </c>
      <c r="D324" t="s">
        <v>379</v>
      </c>
      <c r="E324">
        <v>5</v>
      </c>
      <c r="F324" t="s">
        <v>382</v>
      </c>
      <c r="G324" t="s">
        <v>66</v>
      </c>
      <c r="H324">
        <v>4</v>
      </c>
      <c r="I324">
        <v>-20</v>
      </c>
      <c r="J324">
        <v>15500</v>
      </c>
      <c r="K324">
        <v>17700</v>
      </c>
      <c r="L324">
        <v>3925</v>
      </c>
      <c r="M324" t="s">
        <v>66</v>
      </c>
      <c r="N324">
        <v>2.5</v>
      </c>
      <c r="O324" t="s">
        <v>66</v>
      </c>
      <c r="P324">
        <v>24.1</v>
      </c>
      <c r="Q324">
        <v>5550</v>
      </c>
      <c r="R324" s="4" t="s">
        <v>60</v>
      </c>
      <c r="S324" s="4" t="s">
        <v>176</v>
      </c>
      <c r="T324">
        <v>15</v>
      </c>
      <c r="U324">
        <v>20</v>
      </c>
      <c r="V324">
        <v>24.1</v>
      </c>
      <c r="W324">
        <v>30</v>
      </c>
      <c r="X324">
        <v>191</v>
      </c>
    </row>
    <row r="325" spans="1:24" x14ac:dyDescent="0.3">
      <c r="A325" t="s">
        <v>295</v>
      </c>
      <c r="C325" t="s">
        <v>375</v>
      </c>
      <c r="D325" t="s">
        <v>379</v>
      </c>
      <c r="E325">
        <v>6</v>
      </c>
      <c r="F325" t="s">
        <v>382</v>
      </c>
      <c r="G325" t="s">
        <v>66</v>
      </c>
      <c r="H325">
        <v>4</v>
      </c>
      <c r="I325">
        <v>-20</v>
      </c>
      <c r="J325">
        <v>19500</v>
      </c>
      <c r="K325">
        <v>22500</v>
      </c>
      <c r="L325">
        <v>3140</v>
      </c>
      <c r="M325" t="s">
        <v>66</v>
      </c>
      <c r="N325">
        <v>3</v>
      </c>
      <c r="O325" t="s">
        <v>66</v>
      </c>
      <c r="P325">
        <v>29</v>
      </c>
      <c r="Q325">
        <v>6675</v>
      </c>
      <c r="R325" s="4" t="s">
        <v>60</v>
      </c>
      <c r="S325" s="4" t="s">
        <v>176</v>
      </c>
      <c r="T325">
        <v>15</v>
      </c>
      <c r="U325">
        <v>20</v>
      </c>
      <c r="V325">
        <v>29</v>
      </c>
      <c r="W325">
        <v>30</v>
      </c>
      <c r="X325">
        <v>257</v>
      </c>
    </row>
    <row r="326" spans="1:24" x14ac:dyDescent="0.3">
      <c r="A326" t="s">
        <v>296</v>
      </c>
      <c r="C326" t="s">
        <v>375</v>
      </c>
      <c r="D326" t="s">
        <v>379</v>
      </c>
      <c r="E326">
        <v>6</v>
      </c>
      <c r="F326" t="s">
        <v>382</v>
      </c>
      <c r="G326" t="s">
        <v>66</v>
      </c>
      <c r="H326">
        <v>4</v>
      </c>
      <c r="I326">
        <v>-20</v>
      </c>
      <c r="J326">
        <v>23000</v>
      </c>
      <c r="K326">
        <v>27000</v>
      </c>
      <c r="L326">
        <v>4650</v>
      </c>
      <c r="M326" t="s">
        <v>66</v>
      </c>
      <c r="N326">
        <v>3</v>
      </c>
      <c r="O326" t="s">
        <v>66</v>
      </c>
      <c r="P326">
        <v>29</v>
      </c>
      <c r="Q326">
        <v>6675</v>
      </c>
      <c r="R326" s="4" t="s">
        <v>60</v>
      </c>
      <c r="S326" s="4" t="s">
        <v>176</v>
      </c>
      <c r="T326">
        <v>15</v>
      </c>
      <c r="U326">
        <v>20</v>
      </c>
      <c r="V326">
        <v>29</v>
      </c>
      <c r="W326">
        <v>30</v>
      </c>
      <c r="X326">
        <v>262</v>
      </c>
    </row>
    <row r="327" spans="1:24" x14ac:dyDescent="0.3">
      <c r="A327" t="s">
        <v>95</v>
      </c>
      <c r="C327" t="s">
        <v>375</v>
      </c>
      <c r="D327" t="s">
        <v>379</v>
      </c>
      <c r="E327">
        <v>1</v>
      </c>
      <c r="F327" t="s">
        <v>382</v>
      </c>
      <c r="G327" t="s">
        <v>66</v>
      </c>
      <c r="H327">
        <v>6</v>
      </c>
      <c r="I327">
        <v>-20</v>
      </c>
      <c r="J327">
        <v>3500</v>
      </c>
      <c r="K327">
        <v>4000</v>
      </c>
      <c r="L327">
        <v>800</v>
      </c>
      <c r="M327" t="s">
        <v>66</v>
      </c>
      <c r="N327">
        <v>0.5</v>
      </c>
      <c r="O327" t="s">
        <v>66</v>
      </c>
      <c r="P327">
        <v>4.9000000000000004</v>
      </c>
      <c r="Q327">
        <v>1125</v>
      </c>
      <c r="R327" s="4" t="s">
        <v>60</v>
      </c>
      <c r="S327" s="4" t="s">
        <v>61</v>
      </c>
      <c r="T327">
        <v>15</v>
      </c>
      <c r="U327">
        <v>20</v>
      </c>
      <c r="V327">
        <v>15</v>
      </c>
      <c r="W327">
        <v>20</v>
      </c>
      <c r="X327">
        <v>41</v>
      </c>
    </row>
    <row r="328" spans="1:24" x14ac:dyDescent="0.3">
      <c r="A328" t="s">
        <v>96</v>
      </c>
      <c r="C328" t="s">
        <v>375</v>
      </c>
      <c r="D328" t="s">
        <v>379</v>
      </c>
      <c r="E328">
        <v>1</v>
      </c>
      <c r="F328" t="s">
        <v>382</v>
      </c>
      <c r="G328" t="s">
        <v>66</v>
      </c>
      <c r="H328">
        <v>6</v>
      </c>
      <c r="I328">
        <v>-20</v>
      </c>
      <c r="J328">
        <v>4200</v>
      </c>
      <c r="K328">
        <v>4900</v>
      </c>
      <c r="L328">
        <v>785</v>
      </c>
      <c r="M328" t="s">
        <v>66</v>
      </c>
      <c r="N328">
        <v>0.5</v>
      </c>
      <c r="O328" t="s">
        <v>66</v>
      </c>
      <c r="P328">
        <v>4.9000000000000004</v>
      </c>
      <c r="Q328">
        <v>1125</v>
      </c>
      <c r="R328" s="4" t="s">
        <v>60</v>
      </c>
      <c r="S328" s="4" t="s">
        <v>61</v>
      </c>
      <c r="T328">
        <v>15</v>
      </c>
      <c r="U328">
        <v>20</v>
      </c>
      <c r="V328">
        <v>15</v>
      </c>
      <c r="W328">
        <v>20</v>
      </c>
      <c r="X328">
        <v>44</v>
      </c>
    </row>
    <row r="329" spans="1:24" x14ac:dyDescent="0.3">
      <c r="A329" t="s">
        <v>97</v>
      </c>
      <c r="C329" t="s">
        <v>375</v>
      </c>
      <c r="D329" t="s">
        <v>379</v>
      </c>
      <c r="E329">
        <v>1</v>
      </c>
      <c r="F329" t="s">
        <v>382</v>
      </c>
      <c r="G329" t="s">
        <v>66</v>
      </c>
      <c r="H329">
        <v>6</v>
      </c>
      <c r="I329">
        <v>-20</v>
      </c>
      <c r="J329">
        <v>4900</v>
      </c>
      <c r="K329">
        <v>5600</v>
      </c>
      <c r="L329">
        <v>775</v>
      </c>
      <c r="M329" t="s">
        <v>66</v>
      </c>
      <c r="N329">
        <v>0.5</v>
      </c>
      <c r="O329" t="s">
        <v>66</v>
      </c>
      <c r="P329">
        <v>4.9000000000000004</v>
      </c>
      <c r="Q329">
        <v>1125</v>
      </c>
      <c r="R329" s="4" t="s">
        <v>60</v>
      </c>
      <c r="S329" s="4" t="s">
        <v>61</v>
      </c>
      <c r="T329">
        <v>15</v>
      </c>
      <c r="U329">
        <v>20</v>
      </c>
      <c r="V329">
        <v>15</v>
      </c>
      <c r="W329">
        <v>20</v>
      </c>
      <c r="X329">
        <v>47</v>
      </c>
    </row>
    <row r="330" spans="1:24" x14ac:dyDescent="0.3">
      <c r="A330" t="s">
        <v>151</v>
      </c>
      <c r="C330" t="s">
        <v>375</v>
      </c>
      <c r="D330" t="s">
        <v>379</v>
      </c>
      <c r="E330">
        <v>2</v>
      </c>
      <c r="F330" t="s">
        <v>382</v>
      </c>
      <c r="G330" t="s">
        <v>66</v>
      </c>
      <c r="H330">
        <v>6</v>
      </c>
      <c r="I330">
        <v>-20</v>
      </c>
      <c r="J330">
        <v>6600</v>
      </c>
      <c r="K330">
        <v>7800</v>
      </c>
      <c r="L330">
        <v>775</v>
      </c>
      <c r="M330" t="s">
        <v>66</v>
      </c>
      <c r="N330">
        <v>1</v>
      </c>
      <c r="O330" t="s">
        <v>66</v>
      </c>
      <c r="P330">
        <v>9.8000000000000007</v>
      </c>
      <c r="Q330">
        <v>2250</v>
      </c>
      <c r="R330" s="4" t="s">
        <v>60</v>
      </c>
      <c r="S330" s="4" t="s">
        <v>121</v>
      </c>
      <c r="T330">
        <v>15</v>
      </c>
      <c r="U330">
        <v>20</v>
      </c>
      <c r="V330">
        <v>15</v>
      </c>
      <c r="W330">
        <v>20</v>
      </c>
      <c r="X330">
        <v>52</v>
      </c>
    </row>
    <row r="331" spans="1:24" x14ac:dyDescent="0.3">
      <c r="A331" t="s">
        <v>152</v>
      </c>
      <c r="C331" t="s">
        <v>375</v>
      </c>
      <c r="D331" t="s">
        <v>379</v>
      </c>
      <c r="E331">
        <v>2</v>
      </c>
      <c r="F331" t="s">
        <v>382</v>
      </c>
      <c r="G331" t="s">
        <v>66</v>
      </c>
      <c r="H331">
        <v>6</v>
      </c>
      <c r="I331">
        <v>-20</v>
      </c>
      <c r="J331">
        <v>7700</v>
      </c>
      <c r="K331">
        <v>8800</v>
      </c>
      <c r="L331">
        <v>1570</v>
      </c>
      <c r="M331" t="s">
        <v>66</v>
      </c>
      <c r="N331">
        <v>1</v>
      </c>
      <c r="O331" t="s">
        <v>66</v>
      </c>
      <c r="P331">
        <v>9.8000000000000007</v>
      </c>
      <c r="Q331">
        <v>2250</v>
      </c>
      <c r="R331" s="4" t="s">
        <v>60</v>
      </c>
      <c r="S331" s="4" t="s">
        <v>121</v>
      </c>
      <c r="T331">
        <v>15</v>
      </c>
      <c r="U331">
        <v>20</v>
      </c>
      <c r="V331">
        <v>15</v>
      </c>
      <c r="W331">
        <v>20</v>
      </c>
      <c r="X331">
        <v>55</v>
      </c>
    </row>
    <row r="332" spans="1:24" x14ac:dyDescent="0.3">
      <c r="A332" t="s">
        <v>153</v>
      </c>
      <c r="C332" t="s">
        <v>375</v>
      </c>
      <c r="D332" t="s">
        <v>379</v>
      </c>
      <c r="E332">
        <v>2</v>
      </c>
      <c r="F332" t="s">
        <v>382</v>
      </c>
      <c r="G332" t="s">
        <v>66</v>
      </c>
      <c r="H332">
        <v>6</v>
      </c>
      <c r="I332">
        <v>-20</v>
      </c>
      <c r="J332">
        <v>9000</v>
      </c>
      <c r="K332">
        <v>10600</v>
      </c>
      <c r="L332">
        <v>1550</v>
      </c>
      <c r="M332" t="s">
        <v>66</v>
      </c>
      <c r="N332">
        <v>1</v>
      </c>
      <c r="O332" t="s">
        <v>66</v>
      </c>
      <c r="P332">
        <v>9.8000000000000007</v>
      </c>
      <c r="Q332">
        <v>2250</v>
      </c>
      <c r="R332" s="4" t="s">
        <v>60</v>
      </c>
      <c r="S332" s="4" t="s">
        <v>121</v>
      </c>
      <c r="T332">
        <v>15</v>
      </c>
      <c r="U332">
        <v>20</v>
      </c>
      <c r="V332">
        <v>15</v>
      </c>
      <c r="W332">
        <v>20</v>
      </c>
      <c r="X332">
        <v>58</v>
      </c>
    </row>
    <row r="333" spans="1:24" x14ac:dyDescent="0.3">
      <c r="A333" t="s">
        <v>154</v>
      </c>
      <c r="C333" t="s">
        <v>375</v>
      </c>
      <c r="D333" t="s">
        <v>379</v>
      </c>
      <c r="E333">
        <v>2</v>
      </c>
      <c r="F333" t="s">
        <v>382</v>
      </c>
      <c r="G333" t="s">
        <v>66</v>
      </c>
      <c r="H333">
        <v>6</v>
      </c>
      <c r="I333">
        <v>-20</v>
      </c>
      <c r="J333">
        <v>10500</v>
      </c>
      <c r="K333">
        <v>12400</v>
      </c>
      <c r="L333">
        <v>1550</v>
      </c>
      <c r="M333" t="s">
        <v>66</v>
      </c>
      <c r="N333">
        <v>1</v>
      </c>
      <c r="O333" t="s">
        <v>66</v>
      </c>
      <c r="P333">
        <v>9.8000000000000007</v>
      </c>
      <c r="Q333">
        <v>2250</v>
      </c>
      <c r="R333" s="4" t="s">
        <v>60</v>
      </c>
      <c r="S333" s="4" t="s">
        <v>121</v>
      </c>
      <c r="T333">
        <v>15</v>
      </c>
      <c r="U333">
        <v>20</v>
      </c>
      <c r="V333">
        <v>15</v>
      </c>
      <c r="W333">
        <v>20</v>
      </c>
      <c r="X333">
        <v>62</v>
      </c>
    </row>
    <row r="334" spans="1:24" x14ac:dyDescent="0.3">
      <c r="A334" t="s">
        <v>196</v>
      </c>
      <c r="C334" t="s">
        <v>375</v>
      </c>
      <c r="D334" t="s">
        <v>379</v>
      </c>
      <c r="E334">
        <v>3</v>
      </c>
      <c r="F334" t="s">
        <v>382</v>
      </c>
      <c r="G334" t="s">
        <v>66</v>
      </c>
      <c r="H334">
        <v>6</v>
      </c>
      <c r="I334">
        <v>-20</v>
      </c>
      <c r="J334">
        <v>12100</v>
      </c>
      <c r="K334">
        <v>14200</v>
      </c>
      <c r="L334">
        <v>2355</v>
      </c>
      <c r="M334" t="s">
        <v>66</v>
      </c>
      <c r="N334">
        <v>1.5</v>
      </c>
      <c r="O334" t="s">
        <v>66</v>
      </c>
      <c r="P334">
        <v>14.3</v>
      </c>
      <c r="Q334">
        <v>3300</v>
      </c>
      <c r="R334" s="4" t="s">
        <v>60</v>
      </c>
      <c r="S334" s="4" t="s">
        <v>176</v>
      </c>
      <c r="T334">
        <v>15</v>
      </c>
      <c r="U334">
        <v>20</v>
      </c>
      <c r="V334">
        <v>15</v>
      </c>
      <c r="W334">
        <v>20</v>
      </c>
      <c r="X334">
        <v>78</v>
      </c>
    </row>
    <row r="335" spans="1:24" x14ac:dyDescent="0.3">
      <c r="A335" t="s">
        <v>197</v>
      </c>
      <c r="C335" t="s">
        <v>375</v>
      </c>
      <c r="D335" t="s">
        <v>379</v>
      </c>
      <c r="E335">
        <v>3</v>
      </c>
      <c r="F335" t="s">
        <v>382</v>
      </c>
      <c r="G335" t="s">
        <v>66</v>
      </c>
      <c r="H335">
        <v>6</v>
      </c>
      <c r="I335">
        <v>-20</v>
      </c>
      <c r="J335">
        <v>14200</v>
      </c>
      <c r="K335">
        <v>16600</v>
      </c>
      <c r="L335">
        <v>2325</v>
      </c>
      <c r="M335" t="s">
        <v>66</v>
      </c>
      <c r="N335">
        <v>1.5</v>
      </c>
      <c r="O335" t="s">
        <v>66</v>
      </c>
      <c r="P335">
        <v>14.3</v>
      </c>
      <c r="Q335">
        <v>3300</v>
      </c>
      <c r="R335" s="4" t="s">
        <v>60</v>
      </c>
      <c r="S335" s="4" t="s">
        <v>176</v>
      </c>
      <c r="T335">
        <v>15</v>
      </c>
      <c r="U335">
        <v>20</v>
      </c>
      <c r="V335">
        <v>15</v>
      </c>
      <c r="W335">
        <v>20</v>
      </c>
      <c r="X335">
        <v>85</v>
      </c>
    </row>
    <row r="336" spans="1:24" x14ac:dyDescent="0.3">
      <c r="A336" t="s">
        <v>233</v>
      </c>
      <c r="C336" t="s">
        <v>375</v>
      </c>
      <c r="D336" t="s">
        <v>379</v>
      </c>
      <c r="E336">
        <v>4</v>
      </c>
      <c r="F336" t="s">
        <v>382</v>
      </c>
      <c r="G336" t="s">
        <v>66</v>
      </c>
      <c r="H336">
        <v>6</v>
      </c>
      <c r="I336">
        <v>-20</v>
      </c>
      <c r="J336">
        <v>16200</v>
      </c>
      <c r="K336">
        <v>18700</v>
      </c>
      <c r="L336">
        <v>3140</v>
      </c>
      <c r="M336" t="s">
        <v>66</v>
      </c>
      <c r="N336">
        <v>2</v>
      </c>
      <c r="O336" t="s">
        <v>66</v>
      </c>
      <c r="P336">
        <v>19.2</v>
      </c>
      <c r="Q336">
        <v>4425</v>
      </c>
      <c r="R336" s="4" t="s">
        <v>60</v>
      </c>
      <c r="S336" s="4" t="s">
        <v>176</v>
      </c>
      <c r="T336">
        <v>15</v>
      </c>
      <c r="U336">
        <v>20</v>
      </c>
      <c r="V336">
        <v>19.2</v>
      </c>
      <c r="W336">
        <v>20</v>
      </c>
      <c r="X336">
        <v>124</v>
      </c>
    </row>
    <row r="337" spans="1:24" x14ac:dyDescent="0.3">
      <c r="A337" t="s">
        <v>234</v>
      </c>
      <c r="C337" t="s">
        <v>375</v>
      </c>
      <c r="D337" t="s">
        <v>379</v>
      </c>
      <c r="E337">
        <v>4</v>
      </c>
      <c r="F337" t="s">
        <v>382</v>
      </c>
      <c r="G337" t="s">
        <v>66</v>
      </c>
      <c r="H337">
        <v>6</v>
      </c>
      <c r="I337">
        <v>-20</v>
      </c>
      <c r="J337">
        <v>18200</v>
      </c>
      <c r="K337">
        <v>21000</v>
      </c>
      <c r="L337">
        <v>3100</v>
      </c>
      <c r="M337" t="s">
        <v>66</v>
      </c>
      <c r="N337">
        <v>2</v>
      </c>
      <c r="O337" t="s">
        <v>66</v>
      </c>
      <c r="P337">
        <v>19.2</v>
      </c>
      <c r="Q337">
        <v>4425</v>
      </c>
      <c r="R337" s="4" t="s">
        <v>60</v>
      </c>
      <c r="S337" s="4" t="s">
        <v>176</v>
      </c>
      <c r="T337">
        <v>15</v>
      </c>
      <c r="U337">
        <v>20</v>
      </c>
      <c r="V337">
        <v>19.2</v>
      </c>
      <c r="W337">
        <v>20</v>
      </c>
      <c r="X337">
        <v>147</v>
      </c>
    </row>
    <row r="338" spans="1:24" x14ac:dyDescent="0.3">
      <c r="A338" t="s">
        <v>258</v>
      </c>
      <c r="C338" t="s">
        <v>375</v>
      </c>
      <c r="D338" t="s">
        <v>379</v>
      </c>
      <c r="E338">
        <v>5</v>
      </c>
      <c r="F338" t="s">
        <v>382</v>
      </c>
      <c r="G338" t="s">
        <v>66</v>
      </c>
      <c r="H338">
        <v>6</v>
      </c>
      <c r="I338">
        <v>-20</v>
      </c>
      <c r="J338">
        <v>20000</v>
      </c>
      <c r="K338">
        <v>22800</v>
      </c>
      <c r="L338">
        <v>3925</v>
      </c>
      <c r="M338" t="s">
        <v>66</v>
      </c>
      <c r="N338">
        <v>2.5</v>
      </c>
      <c r="O338" t="s">
        <v>66</v>
      </c>
      <c r="P338">
        <v>24.1</v>
      </c>
      <c r="Q338">
        <v>5550</v>
      </c>
      <c r="R338" s="4" t="s">
        <v>60</v>
      </c>
      <c r="S338" s="4" t="s">
        <v>176</v>
      </c>
      <c r="T338">
        <v>15</v>
      </c>
      <c r="U338">
        <v>20</v>
      </c>
      <c r="V338">
        <v>24.1</v>
      </c>
      <c r="W338">
        <v>30</v>
      </c>
      <c r="X338">
        <v>195</v>
      </c>
    </row>
    <row r="339" spans="1:24" x14ac:dyDescent="0.3">
      <c r="A339" t="s">
        <v>293</v>
      </c>
      <c r="C339" t="s">
        <v>375</v>
      </c>
      <c r="D339" t="s">
        <v>379</v>
      </c>
      <c r="E339">
        <v>6</v>
      </c>
      <c r="F339" t="s">
        <v>382</v>
      </c>
      <c r="G339" t="s">
        <v>66</v>
      </c>
      <c r="H339">
        <v>6</v>
      </c>
      <c r="I339">
        <v>-20</v>
      </c>
      <c r="J339">
        <v>24400</v>
      </c>
      <c r="K339">
        <v>27900</v>
      </c>
      <c r="L339">
        <v>4710</v>
      </c>
      <c r="M339" t="s">
        <v>66</v>
      </c>
      <c r="N339">
        <v>3</v>
      </c>
      <c r="O339" t="s">
        <v>66</v>
      </c>
      <c r="P339">
        <v>29</v>
      </c>
      <c r="Q339">
        <v>6675</v>
      </c>
      <c r="R339" s="4" t="s">
        <v>60</v>
      </c>
      <c r="S339" s="4" t="s">
        <v>176</v>
      </c>
      <c r="T339">
        <v>15</v>
      </c>
      <c r="U339">
        <v>20</v>
      </c>
      <c r="V339">
        <v>29</v>
      </c>
      <c r="W339">
        <v>30</v>
      </c>
      <c r="X339">
        <v>238</v>
      </c>
    </row>
    <row r="340" spans="1:24" x14ac:dyDescent="0.3">
      <c r="A340" t="s">
        <v>294</v>
      </c>
      <c r="C340" t="s">
        <v>375</v>
      </c>
      <c r="D340" t="s">
        <v>379</v>
      </c>
      <c r="E340">
        <v>6</v>
      </c>
      <c r="F340" t="s">
        <v>382</v>
      </c>
      <c r="G340" t="s">
        <v>66</v>
      </c>
      <c r="H340">
        <v>6</v>
      </c>
      <c r="I340">
        <v>-20</v>
      </c>
      <c r="J340">
        <v>28100</v>
      </c>
      <c r="K340">
        <v>33000</v>
      </c>
      <c r="L340">
        <v>4650</v>
      </c>
      <c r="M340" t="s">
        <v>66</v>
      </c>
      <c r="N340">
        <v>3</v>
      </c>
      <c r="O340" t="s">
        <v>66</v>
      </c>
      <c r="P340">
        <v>29</v>
      </c>
      <c r="Q340">
        <v>6675</v>
      </c>
      <c r="R340" s="4" t="s">
        <v>60</v>
      </c>
      <c r="S340" s="4" t="s">
        <v>176</v>
      </c>
      <c r="T340">
        <v>15</v>
      </c>
      <c r="U340">
        <v>20</v>
      </c>
      <c r="V340">
        <v>29</v>
      </c>
      <c r="W340">
        <v>30</v>
      </c>
      <c r="X340">
        <v>262</v>
      </c>
    </row>
    <row r="341" spans="1:24" x14ac:dyDescent="0.3">
      <c r="A341" t="s">
        <v>411</v>
      </c>
      <c r="C341" t="s">
        <v>375</v>
      </c>
      <c r="D341" t="s">
        <v>384</v>
      </c>
      <c r="E341">
        <v>1</v>
      </c>
      <c r="F341" t="s">
        <v>377</v>
      </c>
      <c r="G341" t="s">
        <v>66</v>
      </c>
      <c r="H341">
        <v>4</v>
      </c>
      <c r="I341">
        <v>-20</v>
      </c>
      <c r="J341">
        <v>2700</v>
      </c>
      <c r="K341">
        <v>3100</v>
      </c>
      <c r="L341">
        <v>800</v>
      </c>
      <c r="M341" t="s">
        <v>66</v>
      </c>
      <c r="N341">
        <v>0.5</v>
      </c>
      <c r="O341" t="s">
        <v>66</v>
      </c>
      <c r="P341">
        <v>1.7</v>
      </c>
      <c r="Q341">
        <v>375</v>
      </c>
      <c r="R341" s="4" t="s">
        <v>60</v>
      </c>
      <c r="S341" s="4" t="s">
        <v>61</v>
      </c>
      <c r="T341">
        <v>15</v>
      </c>
      <c r="U341">
        <v>20</v>
      </c>
      <c r="V341" t="s">
        <v>59</v>
      </c>
      <c r="W341" t="s">
        <v>59</v>
      </c>
      <c r="X341">
        <v>40</v>
      </c>
    </row>
    <row r="342" spans="1:24" x14ac:dyDescent="0.3">
      <c r="A342" t="s">
        <v>412</v>
      </c>
      <c r="C342" t="s">
        <v>375</v>
      </c>
      <c r="D342" t="s">
        <v>384</v>
      </c>
      <c r="E342">
        <v>1</v>
      </c>
      <c r="F342" t="s">
        <v>377</v>
      </c>
      <c r="G342" t="s">
        <v>66</v>
      </c>
      <c r="H342">
        <v>4</v>
      </c>
      <c r="I342">
        <v>-20</v>
      </c>
      <c r="J342">
        <v>3200</v>
      </c>
      <c r="K342">
        <v>3800</v>
      </c>
      <c r="L342">
        <v>785</v>
      </c>
      <c r="M342" t="s">
        <v>66</v>
      </c>
      <c r="N342">
        <v>0.5</v>
      </c>
      <c r="O342" t="s">
        <v>66</v>
      </c>
      <c r="P342">
        <v>1.7</v>
      </c>
      <c r="Q342">
        <v>375</v>
      </c>
      <c r="R342" s="4" t="s">
        <v>60</v>
      </c>
      <c r="S342" s="4" t="s">
        <v>61</v>
      </c>
      <c r="T342">
        <v>15</v>
      </c>
      <c r="U342">
        <v>20</v>
      </c>
      <c r="V342" t="s">
        <v>59</v>
      </c>
      <c r="W342" t="s">
        <v>59</v>
      </c>
      <c r="X342">
        <v>42</v>
      </c>
    </row>
    <row r="343" spans="1:24" x14ac:dyDescent="0.3">
      <c r="A343" t="s">
        <v>413</v>
      </c>
      <c r="C343" t="s">
        <v>375</v>
      </c>
      <c r="D343" t="s">
        <v>384</v>
      </c>
      <c r="E343">
        <v>1</v>
      </c>
      <c r="F343" t="s">
        <v>377</v>
      </c>
      <c r="G343" t="s">
        <v>66</v>
      </c>
      <c r="H343">
        <v>4</v>
      </c>
      <c r="I343">
        <v>-20</v>
      </c>
      <c r="J343">
        <v>3800</v>
      </c>
      <c r="K343">
        <v>4400</v>
      </c>
      <c r="L343">
        <v>775</v>
      </c>
      <c r="M343" t="s">
        <v>66</v>
      </c>
      <c r="N343">
        <v>0.5</v>
      </c>
      <c r="O343" t="s">
        <v>66</v>
      </c>
      <c r="P343">
        <v>1.7</v>
      </c>
      <c r="Q343">
        <v>375</v>
      </c>
      <c r="R343" s="4" t="s">
        <v>60</v>
      </c>
      <c r="S343" s="4" t="s">
        <v>61</v>
      </c>
      <c r="T343">
        <v>15</v>
      </c>
      <c r="U343">
        <v>20</v>
      </c>
      <c r="V343" t="s">
        <v>59</v>
      </c>
      <c r="W343" t="s">
        <v>59</v>
      </c>
      <c r="X343">
        <v>46</v>
      </c>
    </row>
    <row r="344" spans="1:24" x14ac:dyDescent="0.3">
      <c r="A344" t="s">
        <v>414</v>
      </c>
      <c r="C344" t="s">
        <v>375</v>
      </c>
      <c r="D344" t="s">
        <v>384</v>
      </c>
      <c r="E344">
        <v>2</v>
      </c>
      <c r="F344" t="s">
        <v>377</v>
      </c>
      <c r="G344" t="s">
        <v>66</v>
      </c>
      <c r="H344">
        <v>4</v>
      </c>
      <c r="I344">
        <v>-20</v>
      </c>
      <c r="J344">
        <v>5100</v>
      </c>
      <c r="K344">
        <v>5900</v>
      </c>
      <c r="L344">
        <v>1600</v>
      </c>
      <c r="M344" t="s">
        <v>66</v>
      </c>
      <c r="N344">
        <v>1</v>
      </c>
      <c r="O344" t="s">
        <v>66</v>
      </c>
      <c r="P344">
        <v>3.3</v>
      </c>
      <c r="Q344">
        <v>750</v>
      </c>
      <c r="R344" s="4" t="s">
        <v>60</v>
      </c>
      <c r="S344" s="4" t="s">
        <v>121</v>
      </c>
      <c r="T344">
        <v>15</v>
      </c>
      <c r="U344">
        <v>20</v>
      </c>
      <c r="V344" t="s">
        <v>59</v>
      </c>
      <c r="W344" t="s">
        <v>59</v>
      </c>
      <c r="X344">
        <v>50</v>
      </c>
    </row>
    <row r="345" spans="1:24" x14ac:dyDescent="0.3">
      <c r="A345" t="s">
        <v>415</v>
      </c>
      <c r="C345" t="s">
        <v>375</v>
      </c>
      <c r="D345" t="s">
        <v>384</v>
      </c>
      <c r="E345">
        <v>2</v>
      </c>
      <c r="F345" t="s">
        <v>377</v>
      </c>
      <c r="G345" t="s">
        <v>66</v>
      </c>
      <c r="H345">
        <v>4</v>
      </c>
      <c r="I345">
        <v>-20</v>
      </c>
      <c r="J345">
        <v>6400</v>
      </c>
      <c r="K345">
        <v>7300</v>
      </c>
      <c r="L345">
        <v>1570</v>
      </c>
      <c r="M345" t="s">
        <v>66</v>
      </c>
      <c r="N345">
        <v>1</v>
      </c>
      <c r="O345" t="s">
        <v>66</v>
      </c>
      <c r="P345">
        <v>3.3</v>
      </c>
      <c r="Q345">
        <v>750</v>
      </c>
      <c r="R345" s="4" t="s">
        <v>60</v>
      </c>
      <c r="S345" s="4" t="s">
        <v>121</v>
      </c>
      <c r="T345">
        <v>15</v>
      </c>
      <c r="U345">
        <v>20</v>
      </c>
      <c r="V345" t="s">
        <v>59</v>
      </c>
      <c r="W345" t="s">
        <v>59</v>
      </c>
      <c r="X345">
        <v>52</v>
      </c>
    </row>
    <row r="346" spans="1:24" x14ac:dyDescent="0.3">
      <c r="A346" t="s">
        <v>416</v>
      </c>
      <c r="C346" t="s">
        <v>375</v>
      </c>
      <c r="D346" t="s">
        <v>384</v>
      </c>
      <c r="E346">
        <v>2</v>
      </c>
      <c r="F346" t="s">
        <v>377</v>
      </c>
      <c r="G346" t="s">
        <v>66</v>
      </c>
      <c r="H346">
        <v>4</v>
      </c>
      <c r="I346">
        <v>-20</v>
      </c>
      <c r="J346">
        <v>8000</v>
      </c>
      <c r="K346">
        <v>9500</v>
      </c>
      <c r="L346">
        <v>1550</v>
      </c>
      <c r="M346" t="s">
        <v>66</v>
      </c>
      <c r="N346">
        <v>1</v>
      </c>
      <c r="O346" t="s">
        <v>66</v>
      </c>
      <c r="P346">
        <v>3.3</v>
      </c>
      <c r="Q346">
        <v>750</v>
      </c>
      <c r="R346" s="4" t="s">
        <v>60</v>
      </c>
      <c r="S346" s="4" t="s">
        <v>121</v>
      </c>
      <c r="T346">
        <v>15</v>
      </c>
      <c r="U346">
        <v>20</v>
      </c>
      <c r="V346" t="s">
        <v>59</v>
      </c>
      <c r="W346" t="s">
        <v>59</v>
      </c>
      <c r="X346">
        <v>55</v>
      </c>
    </row>
    <row r="347" spans="1:24" x14ac:dyDescent="0.3">
      <c r="A347" t="s">
        <v>417</v>
      </c>
      <c r="C347" t="s">
        <v>375</v>
      </c>
      <c r="D347" t="s">
        <v>384</v>
      </c>
      <c r="E347">
        <v>3</v>
      </c>
      <c r="F347" t="s">
        <v>377</v>
      </c>
      <c r="G347" t="s">
        <v>66</v>
      </c>
      <c r="H347">
        <v>4</v>
      </c>
      <c r="I347">
        <v>-20</v>
      </c>
      <c r="J347">
        <v>9400</v>
      </c>
      <c r="K347">
        <v>10900</v>
      </c>
      <c r="L347">
        <v>1570</v>
      </c>
      <c r="M347" t="s">
        <v>66</v>
      </c>
      <c r="N347">
        <v>1.5</v>
      </c>
      <c r="O347" t="s">
        <v>66</v>
      </c>
      <c r="P347">
        <v>4.8</v>
      </c>
      <c r="Q347">
        <v>1100</v>
      </c>
      <c r="R347" s="4" t="s">
        <v>60</v>
      </c>
      <c r="S347" s="4" t="s">
        <v>176</v>
      </c>
      <c r="T347">
        <v>15</v>
      </c>
      <c r="U347">
        <v>20</v>
      </c>
      <c r="V347" t="s">
        <v>59</v>
      </c>
      <c r="W347" t="s">
        <v>59</v>
      </c>
      <c r="X347">
        <v>79</v>
      </c>
    </row>
    <row r="348" spans="1:24" x14ac:dyDescent="0.3">
      <c r="A348" t="s">
        <v>418</v>
      </c>
      <c r="C348" t="s">
        <v>375</v>
      </c>
      <c r="D348" t="s">
        <v>384</v>
      </c>
      <c r="E348">
        <v>3</v>
      </c>
      <c r="F348" t="s">
        <v>377</v>
      </c>
      <c r="G348" t="s">
        <v>66</v>
      </c>
      <c r="H348">
        <v>4</v>
      </c>
      <c r="I348">
        <v>-20</v>
      </c>
      <c r="J348">
        <v>11000</v>
      </c>
      <c r="K348">
        <v>12800</v>
      </c>
      <c r="L348">
        <v>2325</v>
      </c>
      <c r="M348" t="s">
        <v>66</v>
      </c>
      <c r="N348">
        <v>1.5</v>
      </c>
      <c r="O348" t="s">
        <v>66</v>
      </c>
      <c r="P348">
        <v>4.8</v>
      </c>
      <c r="Q348">
        <v>1100</v>
      </c>
      <c r="R348" s="4" t="s">
        <v>60</v>
      </c>
      <c r="S348" s="4" t="s">
        <v>176</v>
      </c>
      <c r="T348">
        <v>15</v>
      </c>
      <c r="U348">
        <v>20</v>
      </c>
      <c r="V348" t="s">
        <v>59</v>
      </c>
      <c r="W348" t="s">
        <v>59</v>
      </c>
      <c r="X348">
        <v>84</v>
      </c>
    </row>
    <row r="349" spans="1:24" x14ac:dyDescent="0.3">
      <c r="A349" t="s">
        <v>419</v>
      </c>
      <c r="C349" t="s">
        <v>375</v>
      </c>
      <c r="D349" t="s">
        <v>384</v>
      </c>
      <c r="E349">
        <v>4</v>
      </c>
      <c r="F349" t="s">
        <v>377</v>
      </c>
      <c r="G349" t="s">
        <v>66</v>
      </c>
      <c r="H349">
        <v>4</v>
      </c>
      <c r="I349">
        <v>-20</v>
      </c>
      <c r="J349">
        <v>12500</v>
      </c>
      <c r="K349">
        <v>14400</v>
      </c>
      <c r="L349">
        <v>3140</v>
      </c>
      <c r="M349" t="s">
        <v>66</v>
      </c>
      <c r="N349">
        <v>2</v>
      </c>
      <c r="O349" t="s">
        <v>66</v>
      </c>
      <c r="P349">
        <v>6.4</v>
      </c>
      <c r="Q349">
        <v>1475</v>
      </c>
      <c r="R349" s="4" t="s">
        <v>60</v>
      </c>
      <c r="S349" s="4" t="s">
        <v>176</v>
      </c>
      <c r="T349">
        <v>15</v>
      </c>
      <c r="U349">
        <v>20</v>
      </c>
      <c r="V349" t="s">
        <v>59</v>
      </c>
      <c r="W349" t="s">
        <v>59</v>
      </c>
      <c r="X349">
        <v>124</v>
      </c>
    </row>
    <row r="350" spans="1:24" x14ac:dyDescent="0.3">
      <c r="A350" t="s">
        <v>420</v>
      </c>
      <c r="C350" t="s">
        <v>375</v>
      </c>
      <c r="D350" t="s">
        <v>384</v>
      </c>
      <c r="E350">
        <v>4</v>
      </c>
      <c r="F350" t="s">
        <v>377</v>
      </c>
      <c r="G350" t="s">
        <v>66</v>
      </c>
      <c r="H350">
        <v>4</v>
      </c>
      <c r="I350">
        <v>-20</v>
      </c>
      <c r="J350">
        <v>14100</v>
      </c>
      <c r="K350">
        <v>16300</v>
      </c>
      <c r="L350">
        <v>3100</v>
      </c>
      <c r="M350" t="s">
        <v>66</v>
      </c>
      <c r="N350">
        <v>2</v>
      </c>
      <c r="O350" t="s">
        <v>66</v>
      </c>
      <c r="P350">
        <v>6.4</v>
      </c>
      <c r="Q350">
        <v>1475</v>
      </c>
      <c r="R350" s="4" t="s">
        <v>60</v>
      </c>
      <c r="S350" s="4" t="s">
        <v>176</v>
      </c>
      <c r="T350">
        <v>15</v>
      </c>
      <c r="U350">
        <v>20</v>
      </c>
      <c r="V350" t="s">
        <v>59</v>
      </c>
      <c r="W350" t="s">
        <v>59</v>
      </c>
      <c r="X350">
        <v>144</v>
      </c>
    </row>
    <row r="351" spans="1:24" x14ac:dyDescent="0.3">
      <c r="A351" t="s">
        <v>421</v>
      </c>
      <c r="C351" t="s">
        <v>375</v>
      </c>
      <c r="D351" t="s">
        <v>384</v>
      </c>
      <c r="E351">
        <v>5</v>
      </c>
      <c r="F351" t="s">
        <v>377</v>
      </c>
      <c r="G351" t="s">
        <v>66</v>
      </c>
      <c r="H351">
        <v>4</v>
      </c>
      <c r="I351">
        <v>-20</v>
      </c>
      <c r="J351">
        <v>15500</v>
      </c>
      <c r="K351">
        <v>17700</v>
      </c>
      <c r="L351">
        <v>3925</v>
      </c>
      <c r="M351" t="s">
        <v>66</v>
      </c>
      <c r="N351">
        <v>2.5</v>
      </c>
      <c r="O351" t="s">
        <v>66</v>
      </c>
      <c r="P351">
        <v>8.1</v>
      </c>
      <c r="Q351">
        <v>1850</v>
      </c>
      <c r="R351" s="4" t="s">
        <v>60</v>
      </c>
      <c r="S351" s="4" t="s">
        <v>176</v>
      </c>
      <c r="T351">
        <v>15</v>
      </c>
      <c r="U351">
        <v>20</v>
      </c>
      <c r="V351" t="s">
        <v>59</v>
      </c>
      <c r="W351" t="s">
        <v>59</v>
      </c>
      <c r="X351">
        <v>191</v>
      </c>
    </row>
    <row r="352" spans="1:24" x14ac:dyDescent="0.3">
      <c r="A352" t="s">
        <v>422</v>
      </c>
      <c r="C352" t="s">
        <v>375</v>
      </c>
      <c r="D352" t="s">
        <v>384</v>
      </c>
      <c r="E352">
        <v>6</v>
      </c>
      <c r="F352" t="s">
        <v>377</v>
      </c>
      <c r="G352" t="s">
        <v>66</v>
      </c>
      <c r="H352">
        <v>4</v>
      </c>
      <c r="I352">
        <v>-20</v>
      </c>
      <c r="J352">
        <v>19500</v>
      </c>
      <c r="K352">
        <v>22500</v>
      </c>
      <c r="L352">
        <v>3140</v>
      </c>
      <c r="M352" t="s">
        <v>66</v>
      </c>
      <c r="N352">
        <v>3</v>
      </c>
      <c r="O352" t="s">
        <v>66</v>
      </c>
      <c r="P352">
        <v>9.6999999999999993</v>
      </c>
      <c r="Q352">
        <v>2225</v>
      </c>
      <c r="R352" s="4" t="s">
        <v>60</v>
      </c>
      <c r="S352" s="4" t="s">
        <v>176</v>
      </c>
      <c r="T352">
        <v>15</v>
      </c>
      <c r="U352">
        <v>20</v>
      </c>
      <c r="V352" t="s">
        <v>59</v>
      </c>
      <c r="W352" t="s">
        <v>59</v>
      </c>
      <c r="X352">
        <v>257</v>
      </c>
    </row>
    <row r="353" spans="1:24" x14ac:dyDescent="0.3">
      <c r="A353" t="s">
        <v>423</v>
      </c>
      <c r="C353" t="s">
        <v>375</v>
      </c>
      <c r="D353" t="s">
        <v>384</v>
      </c>
      <c r="E353">
        <v>6</v>
      </c>
      <c r="F353" t="s">
        <v>377</v>
      </c>
      <c r="G353" t="s">
        <v>66</v>
      </c>
      <c r="H353">
        <v>4</v>
      </c>
      <c r="I353">
        <v>-20</v>
      </c>
      <c r="J353">
        <v>23000</v>
      </c>
      <c r="K353">
        <v>27000</v>
      </c>
      <c r="L353">
        <v>4650</v>
      </c>
      <c r="M353" t="s">
        <v>66</v>
      </c>
      <c r="N353">
        <v>3</v>
      </c>
      <c r="O353" t="s">
        <v>66</v>
      </c>
      <c r="P353">
        <v>9.6999999999999993</v>
      </c>
      <c r="Q353">
        <v>2225</v>
      </c>
      <c r="R353" s="4" t="s">
        <v>60</v>
      </c>
      <c r="S353" s="4" t="s">
        <v>176</v>
      </c>
      <c r="T353">
        <v>15</v>
      </c>
      <c r="U353">
        <v>20</v>
      </c>
      <c r="V353" t="s">
        <v>59</v>
      </c>
      <c r="W353" t="s">
        <v>59</v>
      </c>
      <c r="X353">
        <v>262</v>
      </c>
    </row>
    <row r="354" spans="1:24" x14ac:dyDescent="0.3">
      <c r="A354" t="s">
        <v>424</v>
      </c>
      <c r="C354" t="s">
        <v>375</v>
      </c>
      <c r="D354" t="s">
        <v>384</v>
      </c>
      <c r="E354">
        <v>1</v>
      </c>
      <c r="F354" t="s">
        <v>377</v>
      </c>
      <c r="G354" t="s">
        <v>66</v>
      </c>
      <c r="H354">
        <v>6</v>
      </c>
      <c r="I354">
        <v>-20</v>
      </c>
      <c r="J354">
        <v>3500</v>
      </c>
      <c r="K354">
        <v>4000</v>
      </c>
      <c r="L354">
        <v>800</v>
      </c>
      <c r="M354" t="s">
        <v>66</v>
      </c>
      <c r="N354">
        <v>0.5</v>
      </c>
      <c r="O354" t="s">
        <v>66</v>
      </c>
      <c r="P354">
        <v>1.7</v>
      </c>
      <c r="Q354">
        <v>375</v>
      </c>
      <c r="R354" s="4" t="s">
        <v>60</v>
      </c>
      <c r="S354" s="4" t="s">
        <v>61</v>
      </c>
      <c r="T354">
        <v>15</v>
      </c>
      <c r="U354">
        <v>20</v>
      </c>
      <c r="V354" t="s">
        <v>59</v>
      </c>
      <c r="W354" t="s">
        <v>59</v>
      </c>
      <c r="X354">
        <v>41</v>
      </c>
    </row>
    <row r="355" spans="1:24" x14ac:dyDescent="0.3">
      <c r="A355" t="s">
        <v>425</v>
      </c>
      <c r="C355" t="s">
        <v>375</v>
      </c>
      <c r="D355" t="s">
        <v>384</v>
      </c>
      <c r="E355">
        <v>1</v>
      </c>
      <c r="F355" t="s">
        <v>377</v>
      </c>
      <c r="G355" t="s">
        <v>66</v>
      </c>
      <c r="H355">
        <v>6</v>
      </c>
      <c r="I355">
        <v>-20</v>
      </c>
      <c r="J355">
        <v>4200</v>
      </c>
      <c r="K355">
        <v>4900</v>
      </c>
      <c r="L355">
        <v>785</v>
      </c>
      <c r="M355" t="s">
        <v>66</v>
      </c>
      <c r="N355">
        <v>0.5</v>
      </c>
      <c r="O355" t="s">
        <v>66</v>
      </c>
      <c r="P355">
        <v>1.7</v>
      </c>
      <c r="Q355">
        <v>375</v>
      </c>
      <c r="R355" s="4" t="s">
        <v>60</v>
      </c>
      <c r="S355" s="4" t="s">
        <v>61</v>
      </c>
      <c r="T355">
        <v>15</v>
      </c>
      <c r="U355">
        <v>20</v>
      </c>
      <c r="V355" t="s">
        <v>59</v>
      </c>
      <c r="W355" t="s">
        <v>59</v>
      </c>
      <c r="X355">
        <v>44</v>
      </c>
    </row>
    <row r="356" spans="1:24" x14ac:dyDescent="0.3">
      <c r="A356" t="s">
        <v>426</v>
      </c>
      <c r="C356" t="s">
        <v>375</v>
      </c>
      <c r="D356" t="s">
        <v>384</v>
      </c>
      <c r="E356">
        <v>1</v>
      </c>
      <c r="F356" t="s">
        <v>377</v>
      </c>
      <c r="G356" t="s">
        <v>66</v>
      </c>
      <c r="H356">
        <v>6</v>
      </c>
      <c r="I356">
        <v>-20</v>
      </c>
      <c r="J356">
        <v>4900</v>
      </c>
      <c r="K356">
        <v>5600</v>
      </c>
      <c r="L356">
        <v>775</v>
      </c>
      <c r="M356" t="s">
        <v>66</v>
      </c>
      <c r="N356">
        <v>0.5</v>
      </c>
      <c r="O356" t="s">
        <v>66</v>
      </c>
      <c r="P356">
        <v>1.7</v>
      </c>
      <c r="Q356">
        <v>375</v>
      </c>
      <c r="R356" s="4" t="s">
        <v>60</v>
      </c>
      <c r="S356" s="4" t="s">
        <v>61</v>
      </c>
      <c r="T356">
        <v>15</v>
      </c>
      <c r="U356">
        <v>20</v>
      </c>
      <c r="V356" t="s">
        <v>59</v>
      </c>
      <c r="W356" t="s">
        <v>59</v>
      </c>
      <c r="X356">
        <v>47</v>
      </c>
    </row>
    <row r="357" spans="1:24" x14ac:dyDescent="0.3">
      <c r="A357" t="s">
        <v>427</v>
      </c>
      <c r="C357" t="s">
        <v>375</v>
      </c>
      <c r="D357" t="s">
        <v>384</v>
      </c>
      <c r="E357">
        <v>2</v>
      </c>
      <c r="F357" t="s">
        <v>377</v>
      </c>
      <c r="G357" t="s">
        <v>66</v>
      </c>
      <c r="H357">
        <v>6</v>
      </c>
      <c r="I357">
        <v>-20</v>
      </c>
      <c r="J357">
        <v>6600</v>
      </c>
      <c r="K357">
        <v>7800</v>
      </c>
      <c r="L357">
        <v>775</v>
      </c>
      <c r="M357" t="s">
        <v>66</v>
      </c>
      <c r="N357">
        <v>1</v>
      </c>
      <c r="O357" t="s">
        <v>66</v>
      </c>
      <c r="P357">
        <v>3.3</v>
      </c>
      <c r="Q357">
        <v>750</v>
      </c>
      <c r="R357" s="4" t="s">
        <v>60</v>
      </c>
      <c r="S357" s="4" t="s">
        <v>121</v>
      </c>
      <c r="T357">
        <v>15</v>
      </c>
      <c r="U357">
        <v>20</v>
      </c>
      <c r="V357" t="s">
        <v>59</v>
      </c>
      <c r="W357" t="s">
        <v>59</v>
      </c>
      <c r="X357">
        <v>52</v>
      </c>
    </row>
    <row r="358" spans="1:24" x14ac:dyDescent="0.3">
      <c r="A358" t="s">
        <v>428</v>
      </c>
      <c r="C358" t="s">
        <v>375</v>
      </c>
      <c r="D358" t="s">
        <v>384</v>
      </c>
      <c r="E358">
        <v>2</v>
      </c>
      <c r="F358" t="s">
        <v>377</v>
      </c>
      <c r="G358" t="s">
        <v>66</v>
      </c>
      <c r="H358">
        <v>6</v>
      </c>
      <c r="I358">
        <v>-20</v>
      </c>
      <c r="J358">
        <v>7700</v>
      </c>
      <c r="K358">
        <v>8800</v>
      </c>
      <c r="L358">
        <v>1570</v>
      </c>
      <c r="M358" t="s">
        <v>66</v>
      </c>
      <c r="N358">
        <v>1</v>
      </c>
      <c r="O358" t="s">
        <v>66</v>
      </c>
      <c r="P358">
        <v>3.3</v>
      </c>
      <c r="Q358">
        <v>750</v>
      </c>
      <c r="R358" s="4" t="s">
        <v>60</v>
      </c>
      <c r="S358" s="4" t="s">
        <v>121</v>
      </c>
      <c r="T358">
        <v>15</v>
      </c>
      <c r="U358">
        <v>20</v>
      </c>
      <c r="V358" t="s">
        <v>59</v>
      </c>
      <c r="W358" t="s">
        <v>59</v>
      </c>
      <c r="X358">
        <v>55</v>
      </c>
    </row>
    <row r="359" spans="1:24" x14ac:dyDescent="0.3">
      <c r="A359" t="s">
        <v>429</v>
      </c>
      <c r="C359" t="s">
        <v>375</v>
      </c>
      <c r="D359" t="s">
        <v>384</v>
      </c>
      <c r="E359">
        <v>2</v>
      </c>
      <c r="F359" t="s">
        <v>377</v>
      </c>
      <c r="G359" t="s">
        <v>66</v>
      </c>
      <c r="H359">
        <v>6</v>
      </c>
      <c r="I359">
        <v>-20</v>
      </c>
      <c r="J359">
        <v>9000</v>
      </c>
      <c r="K359">
        <v>10600</v>
      </c>
      <c r="L359">
        <v>1550</v>
      </c>
      <c r="M359" t="s">
        <v>66</v>
      </c>
      <c r="N359">
        <v>1</v>
      </c>
      <c r="O359" t="s">
        <v>66</v>
      </c>
      <c r="P359">
        <v>3.3</v>
      </c>
      <c r="Q359">
        <v>750</v>
      </c>
      <c r="R359" s="4" t="s">
        <v>60</v>
      </c>
      <c r="S359" s="4" t="s">
        <v>121</v>
      </c>
      <c r="T359">
        <v>15</v>
      </c>
      <c r="U359">
        <v>20</v>
      </c>
      <c r="V359" t="s">
        <v>59</v>
      </c>
      <c r="W359" t="s">
        <v>59</v>
      </c>
      <c r="X359">
        <v>58</v>
      </c>
    </row>
    <row r="360" spans="1:24" x14ac:dyDescent="0.3">
      <c r="A360" t="s">
        <v>430</v>
      </c>
      <c r="C360" t="s">
        <v>375</v>
      </c>
      <c r="D360" t="s">
        <v>384</v>
      </c>
      <c r="E360">
        <v>2</v>
      </c>
      <c r="F360" t="s">
        <v>377</v>
      </c>
      <c r="G360" t="s">
        <v>66</v>
      </c>
      <c r="H360">
        <v>6</v>
      </c>
      <c r="I360">
        <v>-20</v>
      </c>
      <c r="J360">
        <v>10500</v>
      </c>
      <c r="K360">
        <v>12400</v>
      </c>
      <c r="L360">
        <v>1550</v>
      </c>
      <c r="M360" t="s">
        <v>66</v>
      </c>
      <c r="N360">
        <v>1</v>
      </c>
      <c r="O360" t="s">
        <v>66</v>
      </c>
      <c r="P360">
        <v>3.3</v>
      </c>
      <c r="Q360">
        <v>750</v>
      </c>
      <c r="R360" s="4" t="s">
        <v>60</v>
      </c>
      <c r="S360" s="4" t="s">
        <v>121</v>
      </c>
      <c r="T360">
        <v>15</v>
      </c>
      <c r="U360">
        <v>20</v>
      </c>
      <c r="V360" t="s">
        <v>59</v>
      </c>
      <c r="W360" t="s">
        <v>59</v>
      </c>
      <c r="X360">
        <v>62</v>
      </c>
    </row>
    <row r="361" spans="1:24" x14ac:dyDescent="0.3">
      <c r="A361" t="s">
        <v>431</v>
      </c>
      <c r="C361" t="s">
        <v>375</v>
      </c>
      <c r="D361" t="s">
        <v>384</v>
      </c>
      <c r="E361">
        <v>3</v>
      </c>
      <c r="F361" t="s">
        <v>377</v>
      </c>
      <c r="G361" t="s">
        <v>66</v>
      </c>
      <c r="H361">
        <v>6</v>
      </c>
      <c r="I361">
        <v>-20</v>
      </c>
      <c r="J361">
        <v>12100</v>
      </c>
      <c r="K361">
        <v>14200</v>
      </c>
      <c r="L361">
        <v>2355</v>
      </c>
      <c r="M361" t="s">
        <v>66</v>
      </c>
      <c r="N361">
        <v>1.5</v>
      </c>
      <c r="O361" t="s">
        <v>66</v>
      </c>
      <c r="P361">
        <v>4.8</v>
      </c>
      <c r="Q361">
        <v>1100</v>
      </c>
      <c r="R361" s="4" t="s">
        <v>60</v>
      </c>
      <c r="S361" s="4" t="s">
        <v>176</v>
      </c>
      <c r="T361">
        <v>15</v>
      </c>
      <c r="U361">
        <v>20</v>
      </c>
      <c r="V361" t="s">
        <v>59</v>
      </c>
      <c r="W361" t="s">
        <v>59</v>
      </c>
      <c r="X361">
        <v>78</v>
      </c>
    </row>
    <row r="362" spans="1:24" x14ac:dyDescent="0.3">
      <c r="A362" t="s">
        <v>432</v>
      </c>
      <c r="C362" t="s">
        <v>375</v>
      </c>
      <c r="D362" t="s">
        <v>384</v>
      </c>
      <c r="E362">
        <v>3</v>
      </c>
      <c r="F362" t="s">
        <v>377</v>
      </c>
      <c r="G362" t="s">
        <v>66</v>
      </c>
      <c r="H362">
        <v>6</v>
      </c>
      <c r="I362">
        <v>-20</v>
      </c>
      <c r="J362">
        <v>14200</v>
      </c>
      <c r="K362">
        <v>16600</v>
      </c>
      <c r="L362">
        <v>2325</v>
      </c>
      <c r="M362" t="s">
        <v>66</v>
      </c>
      <c r="N362">
        <v>1.5</v>
      </c>
      <c r="O362" t="s">
        <v>66</v>
      </c>
      <c r="P362">
        <v>4.8</v>
      </c>
      <c r="Q362">
        <v>1100</v>
      </c>
      <c r="R362" s="4" t="s">
        <v>60</v>
      </c>
      <c r="S362" s="4" t="s">
        <v>176</v>
      </c>
      <c r="T362">
        <v>15</v>
      </c>
      <c r="U362">
        <v>20</v>
      </c>
      <c r="V362" t="s">
        <v>59</v>
      </c>
      <c r="W362" t="s">
        <v>59</v>
      </c>
      <c r="X362">
        <v>85</v>
      </c>
    </row>
    <row r="363" spans="1:24" x14ac:dyDescent="0.3">
      <c r="A363" t="s">
        <v>433</v>
      </c>
      <c r="C363" t="s">
        <v>375</v>
      </c>
      <c r="D363" t="s">
        <v>384</v>
      </c>
      <c r="E363">
        <v>4</v>
      </c>
      <c r="F363" t="s">
        <v>377</v>
      </c>
      <c r="G363" t="s">
        <v>66</v>
      </c>
      <c r="H363">
        <v>6</v>
      </c>
      <c r="I363">
        <v>-20</v>
      </c>
      <c r="J363">
        <v>16200</v>
      </c>
      <c r="K363">
        <v>18700</v>
      </c>
      <c r="L363">
        <v>3140</v>
      </c>
      <c r="M363" t="s">
        <v>66</v>
      </c>
      <c r="N363">
        <v>2</v>
      </c>
      <c r="O363" t="s">
        <v>66</v>
      </c>
      <c r="P363">
        <v>6.4</v>
      </c>
      <c r="Q363">
        <v>1475</v>
      </c>
      <c r="R363" s="4" t="s">
        <v>60</v>
      </c>
      <c r="S363" s="4" t="s">
        <v>176</v>
      </c>
      <c r="T363">
        <v>15</v>
      </c>
      <c r="U363">
        <v>20</v>
      </c>
      <c r="V363" t="s">
        <v>59</v>
      </c>
      <c r="W363" t="s">
        <v>59</v>
      </c>
      <c r="X363">
        <v>124</v>
      </c>
    </row>
    <row r="364" spans="1:24" x14ac:dyDescent="0.3">
      <c r="A364" t="s">
        <v>434</v>
      </c>
      <c r="C364" t="s">
        <v>375</v>
      </c>
      <c r="D364" t="s">
        <v>384</v>
      </c>
      <c r="E364">
        <v>4</v>
      </c>
      <c r="F364" t="s">
        <v>377</v>
      </c>
      <c r="G364" t="s">
        <v>66</v>
      </c>
      <c r="H364">
        <v>6</v>
      </c>
      <c r="I364">
        <v>-20</v>
      </c>
      <c r="J364">
        <v>18200</v>
      </c>
      <c r="K364">
        <v>21000</v>
      </c>
      <c r="L364">
        <v>3100</v>
      </c>
      <c r="M364" t="s">
        <v>66</v>
      </c>
      <c r="N364">
        <v>2</v>
      </c>
      <c r="O364" t="s">
        <v>66</v>
      </c>
      <c r="P364">
        <v>6.4</v>
      </c>
      <c r="Q364">
        <v>1475</v>
      </c>
      <c r="R364" s="4" t="s">
        <v>60</v>
      </c>
      <c r="S364" s="4" t="s">
        <v>176</v>
      </c>
      <c r="T364">
        <v>15</v>
      </c>
      <c r="U364">
        <v>20</v>
      </c>
      <c r="V364" t="s">
        <v>59</v>
      </c>
      <c r="W364" t="s">
        <v>59</v>
      </c>
      <c r="X364">
        <v>147</v>
      </c>
    </row>
    <row r="365" spans="1:24" x14ac:dyDescent="0.3">
      <c r="A365" t="s">
        <v>435</v>
      </c>
      <c r="C365" t="s">
        <v>375</v>
      </c>
      <c r="D365" t="s">
        <v>384</v>
      </c>
      <c r="E365">
        <v>5</v>
      </c>
      <c r="F365" t="s">
        <v>377</v>
      </c>
      <c r="G365" t="s">
        <v>66</v>
      </c>
      <c r="H365">
        <v>6</v>
      </c>
      <c r="I365">
        <v>-20</v>
      </c>
      <c r="J365">
        <v>20000</v>
      </c>
      <c r="K365">
        <v>22800</v>
      </c>
      <c r="L365">
        <v>3925</v>
      </c>
      <c r="M365" t="s">
        <v>66</v>
      </c>
      <c r="N365">
        <v>2.5</v>
      </c>
      <c r="O365" t="s">
        <v>66</v>
      </c>
      <c r="P365">
        <v>8.1</v>
      </c>
      <c r="Q365">
        <v>1850</v>
      </c>
      <c r="R365" s="4" t="s">
        <v>60</v>
      </c>
      <c r="S365" s="4" t="s">
        <v>176</v>
      </c>
      <c r="T365">
        <v>15</v>
      </c>
      <c r="U365">
        <v>20</v>
      </c>
      <c r="V365" t="s">
        <v>59</v>
      </c>
      <c r="W365" t="s">
        <v>59</v>
      </c>
      <c r="X365">
        <v>195</v>
      </c>
    </row>
    <row r="366" spans="1:24" x14ac:dyDescent="0.3">
      <c r="A366" t="s">
        <v>436</v>
      </c>
      <c r="C366" t="s">
        <v>375</v>
      </c>
      <c r="D366" t="s">
        <v>384</v>
      </c>
      <c r="E366">
        <v>6</v>
      </c>
      <c r="F366" t="s">
        <v>377</v>
      </c>
      <c r="G366" t="s">
        <v>66</v>
      </c>
      <c r="H366">
        <v>6</v>
      </c>
      <c r="I366">
        <v>-20</v>
      </c>
      <c r="J366">
        <v>24400</v>
      </c>
      <c r="K366">
        <v>27900</v>
      </c>
      <c r="L366">
        <v>4710</v>
      </c>
      <c r="M366" t="s">
        <v>66</v>
      </c>
      <c r="N366">
        <v>3</v>
      </c>
      <c r="O366" t="s">
        <v>66</v>
      </c>
      <c r="P366">
        <v>9.6999999999999993</v>
      </c>
      <c r="Q366">
        <v>2225</v>
      </c>
      <c r="R366" s="4" t="s">
        <v>60</v>
      </c>
      <c r="S366" s="4" t="s">
        <v>176</v>
      </c>
      <c r="T366">
        <v>15</v>
      </c>
      <c r="U366">
        <v>20</v>
      </c>
      <c r="V366" t="s">
        <v>59</v>
      </c>
      <c r="W366" t="s">
        <v>59</v>
      </c>
      <c r="X366">
        <v>238</v>
      </c>
    </row>
    <row r="367" spans="1:24" x14ac:dyDescent="0.3">
      <c r="A367" t="s">
        <v>437</v>
      </c>
      <c r="C367" t="s">
        <v>375</v>
      </c>
      <c r="D367" t="s">
        <v>384</v>
      </c>
      <c r="E367">
        <v>6</v>
      </c>
      <c r="F367" t="s">
        <v>377</v>
      </c>
      <c r="G367" t="s">
        <v>66</v>
      </c>
      <c r="H367">
        <v>6</v>
      </c>
      <c r="I367">
        <v>-20</v>
      </c>
      <c r="J367">
        <v>28100</v>
      </c>
      <c r="K367">
        <v>33000</v>
      </c>
      <c r="L367">
        <v>4650</v>
      </c>
      <c r="M367" t="s">
        <v>66</v>
      </c>
      <c r="N367">
        <v>3</v>
      </c>
      <c r="O367" t="s">
        <v>66</v>
      </c>
      <c r="P367">
        <v>9.6999999999999993</v>
      </c>
      <c r="Q367">
        <v>2225</v>
      </c>
      <c r="R367" s="4" t="s">
        <v>60</v>
      </c>
      <c r="S367" s="4" t="s">
        <v>176</v>
      </c>
      <c r="T367">
        <v>15</v>
      </c>
      <c r="U367">
        <v>20</v>
      </c>
      <c r="V367" t="s">
        <v>59</v>
      </c>
      <c r="W367" t="s">
        <v>59</v>
      </c>
      <c r="X367">
        <v>262</v>
      </c>
    </row>
    <row r="368" spans="1:24" x14ac:dyDescent="0.3">
      <c r="A368" t="s">
        <v>465</v>
      </c>
      <c r="C368" t="s">
        <v>375</v>
      </c>
      <c r="D368" t="s">
        <v>384</v>
      </c>
      <c r="E368">
        <v>1</v>
      </c>
      <c r="F368" t="s">
        <v>381</v>
      </c>
      <c r="G368" t="s">
        <v>66</v>
      </c>
      <c r="H368">
        <v>4</v>
      </c>
      <c r="I368">
        <v>-20</v>
      </c>
      <c r="J368">
        <v>2700</v>
      </c>
      <c r="K368">
        <v>3100</v>
      </c>
      <c r="L368">
        <v>800</v>
      </c>
      <c r="M368" t="s">
        <v>66</v>
      </c>
      <c r="N368">
        <v>0.5</v>
      </c>
      <c r="O368" t="s">
        <v>66</v>
      </c>
      <c r="P368">
        <v>1.7</v>
      </c>
      <c r="Q368">
        <v>375</v>
      </c>
      <c r="R368" s="4" t="s">
        <v>60</v>
      </c>
      <c r="S368" s="4" t="s">
        <v>61</v>
      </c>
      <c r="T368">
        <v>15</v>
      </c>
      <c r="U368">
        <v>20</v>
      </c>
      <c r="V368" t="s">
        <v>59</v>
      </c>
      <c r="W368" t="s">
        <v>59</v>
      </c>
      <c r="X368">
        <v>40</v>
      </c>
    </row>
    <row r="369" spans="1:24" x14ac:dyDescent="0.3">
      <c r="A369" t="s">
        <v>466</v>
      </c>
      <c r="C369" t="s">
        <v>375</v>
      </c>
      <c r="D369" t="s">
        <v>384</v>
      </c>
      <c r="E369">
        <v>1</v>
      </c>
      <c r="F369" t="s">
        <v>381</v>
      </c>
      <c r="G369" t="s">
        <v>66</v>
      </c>
      <c r="H369">
        <v>4</v>
      </c>
      <c r="I369">
        <v>-20</v>
      </c>
      <c r="J369">
        <v>3200</v>
      </c>
      <c r="K369">
        <v>3800</v>
      </c>
      <c r="L369">
        <v>785</v>
      </c>
      <c r="M369" t="s">
        <v>66</v>
      </c>
      <c r="N369">
        <v>0.5</v>
      </c>
      <c r="O369" t="s">
        <v>66</v>
      </c>
      <c r="P369">
        <v>1.7</v>
      </c>
      <c r="Q369">
        <v>375</v>
      </c>
      <c r="R369" s="4" t="s">
        <v>60</v>
      </c>
      <c r="S369" s="4" t="s">
        <v>61</v>
      </c>
      <c r="T369">
        <v>15</v>
      </c>
      <c r="U369">
        <v>20</v>
      </c>
      <c r="V369" t="s">
        <v>59</v>
      </c>
      <c r="W369" t="s">
        <v>59</v>
      </c>
      <c r="X369">
        <v>42</v>
      </c>
    </row>
    <row r="370" spans="1:24" x14ac:dyDescent="0.3">
      <c r="A370" t="s">
        <v>467</v>
      </c>
      <c r="C370" t="s">
        <v>375</v>
      </c>
      <c r="D370" t="s">
        <v>384</v>
      </c>
      <c r="E370">
        <v>1</v>
      </c>
      <c r="F370" t="s">
        <v>381</v>
      </c>
      <c r="G370" t="s">
        <v>66</v>
      </c>
      <c r="H370">
        <v>4</v>
      </c>
      <c r="I370">
        <v>-20</v>
      </c>
      <c r="J370">
        <v>3800</v>
      </c>
      <c r="K370">
        <v>4400</v>
      </c>
      <c r="L370">
        <v>775</v>
      </c>
      <c r="M370" t="s">
        <v>66</v>
      </c>
      <c r="N370">
        <v>0.5</v>
      </c>
      <c r="O370" t="s">
        <v>66</v>
      </c>
      <c r="P370">
        <v>1.7</v>
      </c>
      <c r="Q370">
        <v>375</v>
      </c>
      <c r="R370" s="4" t="s">
        <v>60</v>
      </c>
      <c r="S370" s="4" t="s">
        <v>61</v>
      </c>
      <c r="T370">
        <v>15</v>
      </c>
      <c r="U370">
        <v>20</v>
      </c>
      <c r="V370" t="s">
        <v>59</v>
      </c>
      <c r="W370" t="s">
        <v>59</v>
      </c>
      <c r="X370">
        <v>46</v>
      </c>
    </row>
    <row r="371" spans="1:24" x14ac:dyDescent="0.3">
      <c r="A371" t="s">
        <v>468</v>
      </c>
      <c r="C371" t="s">
        <v>375</v>
      </c>
      <c r="D371" t="s">
        <v>384</v>
      </c>
      <c r="E371">
        <v>2</v>
      </c>
      <c r="F371" t="s">
        <v>381</v>
      </c>
      <c r="G371" t="s">
        <v>66</v>
      </c>
      <c r="H371">
        <v>4</v>
      </c>
      <c r="I371">
        <v>-20</v>
      </c>
      <c r="J371">
        <v>5100</v>
      </c>
      <c r="K371">
        <v>5900</v>
      </c>
      <c r="L371">
        <v>1600</v>
      </c>
      <c r="M371" t="s">
        <v>66</v>
      </c>
      <c r="N371">
        <v>1</v>
      </c>
      <c r="O371" t="s">
        <v>66</v>
      </c>
      <c r="P371">
        <v>3.3</v>
      </c>
      <c r="Q371">
        <v>750</v>
      </c>
      <c r="R371" s="4" t="s">
        <v>60</v>
      </c>
      <c r="S371" s="4" t="s">
        <v>121</v>
      </c>
      <c r="T371">
        <v>15</v>
      </c>
      <c r="U371">
        <v>20</v>
      </c>
      <c r="V371" t="s">
        <v>59</v>
      </c>
      <c r="W371" t="s">
        <v>59</v>
      </c>
      <c r="X371">
        <v>50</v>
      </c>
    </row>
    <row r="372" spans="1:24" x14ac:dyDescent="0.3">
      <c r="A372" t="s">
        <v>469</v>
      </c>
      <c r="C372" t="s">
        <v>375</v>
      </c>
      <c r="D372" t="s">
        <v>384</v>
      </c>
      <c r="E372">
        <v>2</v>
      </c>
      <c r="F372" t="s">
        <v>381</v>
      </c>
      <c r="G372" t="s">
        <v>66</v>
      </c>
      <c r="H372">
        <v>4</v>
      </c>
      <c r="I372">
        <v>-20</v>
      </c>
      <c r="J372">
        <v>6400</v>
      </c>
      <c r="K372">
        <v>7300</v>
      </c>
      <c r="L372">
        <v>1570</v>
      </c>
      <c r="M372" t="s">
        <v>66</v>
      </c>
      <c r="N372">
        <v>1</v>
      </c>
      <c r="O372" t="s">
        <v>66</v>
      </c>
      <c r="P372">
        <v>3.3</v>
      </c>
      <c r="Q372">
        <v>750</v>
      </c>
      <c r="R372" s="4" t="s">
        <v>60</v>
      </c>
      <c r="S372" s="4" t="s">
        <v>121</v>
      </c>
      <c r="T372">
        <v>15</v>
      </c>
      <c r="U372">
        <v>20</v>
      </c>
      <c r="V372" t="s">
        <v>59</v>
      </c>
      <c r="W372" t="s">
        <v>59</v>
      </c>
      <c r="X372">
        <v>52</v>
      </c>
    </row>
    <row r="373" spans="1:24" x14ac:dyDescent="0.3">
      <c r="A373" t="s">
        <v>470</v>
      </c>
      <c r="C373" t="s">
        <v>375</v>
      </c>
      <c r="D373" t="s">
        <v>384</v>
      </c>
      <c r="E373">
        <v>2</v>
      </c>
      <c r="F373" t="s">
        <v>381</v>
      </c>
      <c r="G373" t="s">
        <v>66</v>
      </c>
      <c r="H373">
        <v>4</v>
      </c>
      <c r="I373">
        <v>-20</v>
      </c>
      <c r="J373">
        <v>8000</v>
      </c>
      <c r="K373">
        <v>9500</v>
      </c>
      <c r="L373">
        <v>1550</v>
      </c>
      <c r="M373" t="s">
        <v>66</v>
      </c>
      <c r="N373">
        <v>1</v>
      </c>
      <c r="O373" t="s">
        <v>66</v>
      </c>
      <c r="P373">
        <v>3.3</v>
      </c>
      <c r="Q373">
        <v>750</v>
      </c>
      <c r="R373" s="4" t="s">
        <v>60</v>
      </c>
      <c r="S373" s="4" t="s">
        <v>121</v>
      </c>
      <c r="T373">
        <v>15</v>
      </c>
      <c r="U373">
        <v>20</v>
      </c>
      <c r="V373" t="s">
        <v>59</v>
      </c>
      <c r="W373" t="s">
        <v>59</v>
      </c>
      <c r="X373">
        <v>55</v>
      </c>
    </row>
    <row r="374" spans="1:24" x14ac:dyDescent="0.3">
      <c r="A374" t="s">
        <v>471</v>
      </c>
      <c r="C374" t="s">
        <v>375</v>
      </c>
      <c r="D374" t="s">
        <v>384</v>
      </c>
      <c r="E374">
        <v>3</v>
      </c>
      <c r="F374" t="s">
        <v>381</v>
      </c>
      <c r="G374" t="s">
        <v>66</v>
      </c>
      <c r="H374">
        <v>4</v>
      </c>
      <c r="I374">
        <v>-20</v>
      </c>
      <c r="J374">
        <v>9400</v>
      </c>
      <c r="K374">
        <v>10900</v>
      </c>
      <c r="L374">
        <v>1570</v>
      </c>
      <c r="M374" t="s">
        <v>66</v>
      </c>
      <c r="N374">
        <v>1.5</v>
      </c>
      <c r="O374" t="s">
        <v>66</v>
      </c>
      <c r="P374">
        <v>4.8</v>
      </c>
      <c r="Q374">
        <v>1100</v>
      </c>
      <c r="R374" s="4" t="s">
        <v>60</v>
      </c>
      <c r="S374" s="4" t="s">
        <v>176</v>
      </c>
      <c r="T374">
        <v>15</v>
      </c>
      <c r="U374">
        <v>20</v>
      </c>
      <c r="V374" t="s">
        <v>59</v>
      </c>
      <c r="W374" t="s">
        <v>59</v>
      </c>
      <c r="X374">
        <v>79</v>
      </c>
    </row>
    <row r="375" spans="1:24" x14ac:dyDescent="0.3">
      <c r="A375" t="s">
        <v>472</v>
      </c>
      <c r="C375" t="s">
        <v>375</v>
      </c>
      <c r="D375" t="s">
        <v>384</v>
      </c>
      <c r="E375">
        <v>3</v>
      </c>
      <c r="F375" t="s">
        <v>381</v>
      </c>
      <c r="G375" t="s">
        <v>66</v>
      </c>
      <c r="H375">
        <v>4</v>
      </c>
      <c r="I375">
        <v>-20</v>
      </c>
      <c r="J375">
        <v>11000</v>
      </c>
      <c r="K375">
        <v>12800</v>
      </c>
      <c r="L375">
        <v>2325</v>
      </c>
      <c r="M375" t="s">
        <v>66</v>
      </c>
      <c r="N375">
        <v>1.5</v>
      </c>
      <c r="O375" t="s">
        <v>66</v>
      </c>
      <c r="P375">
        <v>4.8</v>
      </c>
      <c r="Q375">
        <v>1100</v>
      </c>
      <c r="R375" s="4" t="s">
        <v>60</v>
      </c>
      <c r="S375" s="4" t="s">
        <v>176</v>
      </c>
      <c r="T375">
        <v>15</v>
      </c>
      <c r="U375">
        <v>20</v>
      </c>
      <c r="V375" t="s">
        <v>59</v>
      </c>
      <c r="W375" t="s">
        <v>59</v>
      </c>
      <c r="X375">
        <v>84</v>
      </c>
    </row>
    <row r="376" spans="1:24" x14ac:dyDescent="0.3">
      <c r="A376" t="s">
        <v>473</v>
      </c>
      <c r="C376" t="s">
        <v>375</v>
      </c>
      <c r="D376" t="s">
        <v>384</v>
      </c>
      <c r="E376">
        <v>4</v>
      </c>
      <c r="F376" t="s">
        <v>381</v>
      </c>
      <c r="G376" t="s">
        <v>66</v>
      </c>
      <c r="H376">
        <v>4</v>
      </c>
      <c r="I376">
        <v>-20</v>
      </c>
      <c r="J376">
        <v>12500</v>
      </c>
      <c r="K376">
        <v>14400</v>
      </c>
      <c r="L376">
        <v>3140</v>
      </c>
      <c r="M376" t="s">
        <v>66</v>
      </c>
      <c r="N376">
        <v>2</v>
      </c>
      <c r="O376" t="s">
        <v>66</v>
      </c>
      <c r="P376">
        <v>6.4</v>
      </c>
      <c r="Q376">
        <v>1475</v>
      </c>
      <c r="R376" s="4" t="s">
        <v>60</v>
      </c>
      <c r="S376" s="4" t="s">
        <v>176</v>
      </c>
      <c r="T376">
        <v>15</v>
      </c>
      <c r="U376">
        <v>20</v>
      </c>
      <c r="V376" t="s">
        <v>59</v>
      </c>
      <c r="W376" t="s">
        <v>59</v>
      </c>
      <c r="X376">
        <v>124</v>
      </c>
    </row>
    <row r="377" spans="1:24" x14ac:dyDescent="0.3">
      <c r="A377" t="s">
        <v>474</v>
      </c>
      <c r="C377" t="s">
        <v>375</v>
      </c>
      <c r="D377" t="s">
        <v>384</v>
      </c>
      <c r="E377">
        <v>4</v>
      </c>
      <c r="F377" t="s">
        <v>381</v>
      </c>
      <c r="G377" t="s">
        <v>66</v>
      </c>
      <c r="H377">
        <v>4</v>
      </c>
      <c r="I377">
        <v>-20</v>
      </c>
      <c r="J377">
        <v>14100</v>
      </c>
      <c r="K377">
        <v>16300</v>
      </c>
      <c r="L377">
        <v>3100</v>
      </c>
      <c r="M377" t="s">
        <v>66</v>
      </c>
      <c r="N377">
        <v>2</v>
      </c>
      <c r="O377" t="s">
        <v>66</v>
      </c>
      <c r="P377">
        <v>6.4</v>
      </c>
      <c r="Q377">
        <v>1475</v>
      </c>
      <c r="R377" s="4" t="s">
        <v>60</v>
      </c>
      <c r="S377" s="4" t="s">
        <v>176</v>
      </c>
      <c r="T377">
        <v>15</v>
      </c>
      <c r="U377">
        <v>20</v>
      </c>
      <c r="V377" t="s">
        <v>59</v>
      </c>
      <c r="W377" t="s">
        <v>59</v>
      </c>
      <c r="X377">
        <v>144</v>
      </c>
    </row>
    <row r="378" spans="1:24" x14ac:dyDescent="0.3">
      <c r="A378" t="s">
        <v>475</v>
      </c>
      <c r="C378" t="s">
        <v>375</v>
      </c>
      <c r="D378" t="s">
        <v>384</v>
      </c>
      <c r="E378">
        <v>5</v>
      </c>
      <c r="F378" t="s">
        <v>381</v>
      </c>
      <c r="G378" t="s">
        <v>66</v>
      </c>
      <c r="H378">
        <v>4</v>
      </c>
      <c r="I378">
        <v>-20</v>
      </c>
      <c r="J378">
        <v>15500</v>
      </c>
      <c r="K378">
        <v>17700</v>
      </c>
      <c r="L378">
        <v>3925</v>
      </c>
      <c r="M378" t="s">
        <v>66</v>
      </c>
      <c r="N378">
        <v>2.5</v>
      </c>
      <c r="O378" t="s">
        <v>66</v>
      </c>
      <c r="P378">
        <v>8.1</v>
      </c>
      <c r="Q378">
        <v>1850</v>
      </c>
      <c r="R378" s="4" t="s">
        <v>60</v>
      </c>
      <c r="S378" s="4" t="s">
        <v>176</v>
      </c>
      <c r="T378">
        <v>15</v>
      </c>
      <c r="U378">
        <v>20</v>
      </c>
      <c r="V378" t="s">
        <v>59</v>
      </c>
      <c r="W378" t="s">
        <v>59</v>
      </c>
      <c r="X378">
        <v>191</v>
      </c>
    </row>
    <row r="379" spans="1:24" x14ac:dyDescent="0.3">
      <c r="A379" t="s">
        <v>476</v>
      </c>
      <c r="C379" t="s">
        <v>375</v>
      </c>
      <c r="D379" t="s">
        <v>384</v>
      </c>
      <c r="E379">
        <v>6</v>
      </c>
      <c r="F379" t="s">
        <v>381</v>
      </c>
      <c r="G379" t="s">
        <v>66</v>
      </c>
      <c r="H379">
        <v>4</v>
      </c>
      <c r="I379">
        <v>-20</v>
      </c>
      <c r="J379">
        <v>19500</v>
      </c>
      <c r="K379">
        <v>22500</v>
      </c>
      <c r="L379">
        <v>3140</v>
      </c>
      <c r="M379" t="s">
        <v>66</v>
      </c>
      <c r="N379">
        <v>3</v>
      </c>
      <c r="O379" t="s">
        <v>66</v>
      </c>
      <c r="P379">
        <v>9.6999999999999993</v>
      </c>
      <c r="Q379">
        <v>2225</v>
      </c>
      <c r="R379" s="4" t="s">
        <v>60</v>
      </c>
      <c r="S379" s="4" t="s">
        <v>176</v>
      </c>
      <c r="T379">
        <v>15</v>
      </c>
      <c r="U379">
        <v>20</v>
      </c>
      <c r="V379" t="s">
        <v>59</v>
      </c>
      <c r="W379" t="s">
        <v>59</v>
      </c>
      <c r="X379">
        <v>257</v>
      </c>
    </row>
    <row r="380" spans="1:24" x14ac:dyDescent="0.3">
      <c r="A380" t="s">
        <v>477</v>
      </c>
      <c r="C380" t="s">
        <v>375</v>
      </c>
      <c r="D380" t="s">
        <v>384</v>
      </c>
      <c r="E380">
        <v>6</v>
      </c>
      <c r="F380" t="s">
        <v>381</v>
      </c>
      <c r="G380" t="s">
        <v>66</v>
      </c>
      <c r="H380">
        <v>4</v>
      </c>
      <c r="I380">
        <v>-20</v>
      </c>
      <c r="J380">
        <v>23000</v>
      </c>
      <c r="K380">
        <v>27000</v>
      </c>
      <c r="L380">
        <v>4650</v>
      </c>
      <c r="M380" t="s">
        <v>66</v>
      </c>
      <c r="N380">
        <v>3</v>
      </c>
      <c r="O380" t="s">
        <v>66</v>
      </c>
      <c r="P380">
        <v>9.6999999999999993</v>
      </c>
      <c r="Q380">
        <v>2225</v>
      </c>
      <c r="R380" s="4" t="s">
        <v>60</v>
      </c>
      <c r="S380" s="4" t="s">
        <v>176</v>
      </c>
      <c r="T380">
        <v>15</v>
      </c>
      <c r="U380">
        <v>20</v>
      </c>
      <c r="V380" t="s">
        <v>59</v>
      </c>
      <c r="W380" t="s">
        <v>59</v>
      </c>
      <c r="X380">
        <v>262</v>
      </c>
    </row>
    <row r="381" spans="1:24" x14ac:dyDescent="0.3">
      <c r="A381" t="s">
        <v>478</v>
      </c>
      <c r="C381" t="s">
        <v>375</v>
      </c>
      <c r="D381" t="s">
        <v>384</v>
      </c>
      <c r="E381">
        <v>1</v>
      </c>
      <c r="F381" t="s">
        <v>381</v>
      </c>
      <c r="G381" t="s">
        <v>66</v>
      </c>
      <c r="H381">
        <v>6</v>
      </c>
      <c r="I381">
        <v>-20</v>
      </c>
      <c r="J381">
        <v>3500</v>
      </c>
      <c r="K381">
        <v>4000</v>
      </c>
      <c r="L381">
        <v>800</v>
      </c>
      <c r="M381" t="s">
        <v>66</v>
      </c>
      <c r="N381">
        <v>0.5</v>
      </c>
      <c r="O381" t="s">
        <v>66</v>
      </c>
      <c r="P381">
        <v>1.7</v>
      </c>
      <c r="Q381">
        <v>375</v>
      </c>
      <c r="R381" s="4" t="s">
        <v>60</v>
      </c>
      <c r="S381" s="4" t="s">
        <v>61</v>
      </c>
      <c r="T381">
        <v>15</v>
      </c>
      <c r="U381">
        <v>20</v>
      </c>
      <c r="V381" t="s">
        <v>59</v>
      </c>
      <c r="W381" t="s">
        <v>59</v>
      </c>
      <c r="X381">
        <v>41</v>
      </c>
    </row>
    <row r="382" spans="1:24" x14ac:dyDescent="0.3">
      <c r="A382" t="s">
        <v>479</v>
      </c>
      <c r="C382" t="s">
        <v>375</v>
      </c>
      <c r="D382" t="s">
        <v>384</v>
      </c>
      <c r="E382">
        <v>1</v>
      </c>
      <c r="F382" t="s">
        <v>381</v>
      </c>
      <c r="G382" t="s">
        <v>66</v>
      </c>
      <c r="H382">
        <v>6</v>
      </c>
      <c r="I382">
        <v>-20</v>
      </c>
      <c r="J382">
        <v>4200</v>
      </c>
      <c r="K382">
        <v>4900</v>
      </c>
      <c r="L382">
        <v>785</v>
      </c>
      <c r="M382" t="s">
        <v>66</v>
      </c>
      <c r="N382">
        <v>0.5</v>
      </c>
      <c r="O382" t="s">
        <v>66</v>
      </c>
      <c r="P382">
        <v>1.7</v>
      </c>
      <c r="Q382">
        <v>375</v>
      </c>
      <c r="R382" s="4" t="s">
        <v>60</v>
      </c>
      <c r="S382" s="4" t="s">
        <v>61</v>
      </c>
      <c r="T382">
        <v>15</v>
      </c>
      <c r="U382">
        <v>20</v>
      </c>
      <c r="V382" t="s">
        <v>59</v>
      </c>
      <c r="W382" t="s">
        <v>59</v>
      </c>
      <c r="X382">
        <v>44</v>
      </c>
    </row>
    <row r="383" spans="1:24" x14ac:dyDescent="0.3">
      <c r="A383" t="s">
        <v>480</v>
      </c>
      <c r="C383" t="s">
        <v>375</v>
      </c>
      <c r="D383" t="s">
        <v>384</v>
      </c>
      <c r="E383">
        <v>1</v>
      </c>
      <c r="F383" t="s">
        <v>381</v>
      </c>
      <c r="G383" t="s">
        <v>66</v>
      </c>
      <c r="H383">
        <v>6</v>
      </c>
      <c r="I383">
        <v>-20</v>
      </c>
      <c r="J383">
        <v>4900</v>
      </c>
      <c r="K383">
        <v>5600</v>
      </c>
      <c r="L383">
        <v>775</v>
      </c>
      <c r="M383" t="s">
        <v>66</v>
      </c>
      <c r="N383">
        <v>0.5</v>
      </c>
      <c r="O383" t="s">
        <v>66</v>
      </c>
      <c r="P383">
        <v>1.7</v>
      </c>
      <c r="Q383">
        <v>375</v>
      </c>
      <c r="R383" s="4" t="s">
        <v>60</v>
      </c>
      <c r="S383" s="4" t="s">
        <v>61</v>
      </c>
      <c r="T383">
        <v>15</v>
      </c>
      <c r="U383">
        <v>20</v>
      </c>
      <c r="V383" t="s">
        <v>59</v>
      </c>
      <c r="W383" t="s">
        <v>59</v>
      </c>
      <c r="X383">
        <v>47</v>
      </c>
    </row>
    <row r="384" spans="1:24" x14ac:dyDescent="0.3">
      <c r="A384" t="s">
        <v>481</v>
      </c>
      <c r="C384" t="s">
        <v>375</v>
      </c>
      <c r="D384" t="s">
        <v>384</v>
      </c>
      <c r="E384">
        <v>2</v>
      </c>
      <c r="F384" t="s">
        <v>381</v>
      </c>
      <c r="G384" t="s">
        <v>66</v>
      </c>
      <c r="H384">
        <v>6</v>
      </c>
      <c r="I384">
        <v>-20</v>
      </c>
      <c r="J384">
        <v>6600</v>
      </c>
      <c r="K384">
        <v>7800</v>
      </c>
      <c r="L384">
        <v>775</v>
      </c>
      <c r="M384" t="s">
        <v>66</v>
      </c>
      <c r="N384">
        <v>1</v>
      </c>
      <c r="O384" t="s">
        <v>66</v>
      </c>
      <c r="P384">
        <v>3.3</v>
      </c>
      <c r="Q384">
        <v>750</v>
      </c>
      <c r="R384" s="4" t="s">
        <v>60</v>
      </c>
      <c r="S384" s="4" t="s">
        <v>121</v>
      </c>
      <c r="T384">
        <v>15</v>
      </c>
      <c r="U384">
        <v>20</v>
      </c>
      <c r="V384" t="s">
        <v>59</v>
      </c>
      <c r="W384" t="s">
        <v>59</v>
      </c>
      <c r="X384">
        <v>52</v>
      </c>
    </row>
    <row r="385" spans="1:24" x14ac:dyDescent="0.3">
      <c r="A385" t="s">
        <v>482</v>
      </c>
      <c r="C385" t="s">
        <v>375</v>
      </c>
      <c r="D385" t="s">
        <v>384</v>
      </c>
      <c r="E385">
        <v>2</v>
      </c>
      <c r="F385" t="s">
        <v>381</v>
      </c>
      <c r="G385" t="s">
        <v>66</v>
      </c>
      <c r="H385">
        <v>6</v>
      </c>
      <c r="I385">
        <v>-20</v>
      </c>
      <c r="J385">
        <v>7700</v>
      </c>
      <c r="K385">
        <v>8800</v>
      </c>
      <c r="L385">
        <v>1570</v>
      </c>
      <c r="M385" t="s">
        <v>66</v>
      </c>
      <c r="N385">
        <v>1</v>
      </c>
      <c r="O385" t="s">
        <v>66</v>
      </c>
      <c r="P385">
        <v>3.3</v>
      </c>
      <c r="Q385">
        <v>750</v>
      </c>
      <c r="R385" s="4" t="s">
        <v>60</v>
      </c>
      <c r="S385" s="4" t="s">
        <v>121</v>
      </c>
      <c r="T385">
        <v>15</v>
      </c>
      <c r="U385">
        <v>20</v>
      </c>
      <c r="V385" t="s">
        <v>59</v>
      </c>
      <c r="W385" t="s">
        <v>59</v>
      </c>
      <c r="X385">
        <v>55</v>
      </c>
    </row>
    <row r="386" spans="1:24" x14ac:dyDescent="0.3">
      <c r="A386" t="s">
        <v>483</v>
      </c>
      <c r="C386" t="s">
        <v>375</v>
      </c>
      <c r="D386" t="s">
        <v>384</v>
      </c>
      <c r="E386">
        <v>2</v>
      </c>
      <c r="F386" t="s">
        <v>381</v>
      </c>
      <c r="G386" t="s">
        <v>66</v>
      </c>
      <c r="H386">
        <v>6</v>
      </c>
      <c r="I386">
        <v>-20</v>
      </c>
      <c r="J386">
        <v>9000</v>
      </c>
      <c r="K386">
        <v>10600</v>
      </c>
      <c r="L386">
        <v>1550</v>
      </c>
      <c r="M386" t="s">
        <v>66</v>
      </c>
      <c r="N386">
        <v>1</v>
      </c>
      <c r="O386" t="s">
        <v>66</v>
      </c>
      <c r="P386">
        <v>3.3</v>
      </c>
      <c r="Q386">
        <v>750</v>
      </c>
      <c r="R386" s="4" t="s">
        <v>60</v>
      </c>
      <c r="S386" s="4" t="s">
        <v>121</v>
      </c>
      <c r="T386">
        <v>15</v>
      </c>
      <c r="U386">
        <v>20</v>
      </c>
      <c r="V386" t="s">
        <v>59</v>
      </c>
      <c r="W386" t="s">
        <v>59</v>
      </c>
      <c r="X386">
        <v>58</v>
      </c>
    </row>
    <row r="387" spans="1:24" x14ac:dyDescent="0.3">
      <c r="A387" t="s">
        <v>484</v>
      </c>
      <c r="C387" t="s">
        <v>375</v>
      </c>
      <c r="D387" t="s">
        <v>384</v>
      </c>
      <c r="E387">
        <v>2</v>
      </c>
      <c r="F387" t="s">
        <v>381</v>
      </c>
      <c r="G387" t="s">
        <v>66</v>
      </c>
      <c r="H387">
        <v>6</v>
      </c>
      <c r="I387">
        <v>-20</v>
      </c>
      <c r="J387">
        <v>10500</v>
      </c>
      <c r="K387">
        <v>12400</v>
      </c>
      <c r="L387">
        <v>1550</v>
      </c>
      <c r="M387" t="s">
        <v>66</v>
      </c>
      <c r="N387">
        <v>1</v>
      </c>
      <c r="O387" t="s">
        <v>66</v>
      </c>
      <c r="P387">
        <v>3.3</v>
      </c>
      <c r="Q387">
        <v>750</v>
      </c>
      <c r="R387" s="4" t="s">
        <v>60</v>
      </c>
      <c r="S387" s="4" t="s">
        <v>121</v>
      </c>
      <c r="T387">
        <v>15</v>
      </c>
      <c r="U387">
        <v>20</v>
      </c>
      <c r="V387" t="s">
        <v>59</v>
      </c>
      <c r="W387" t="s">
        <v>59</v>
      </c>
      <c r="X387">
        <v>62</v>
      </c>
    </row>
    <row r="388" spans="1:24" x14ac:dyDescent="0.3">
      <c r="A388" t="s">
        <v>485</v>
      </c>
      <c r="C388" t="s">
        <v>375</v>
      </c>
      <c r="D388" t="s">
        <v>384</v>
      </c>
      <c r="E388">
        <v>3</v>
      </c>
      <c r="F388" t="s">
        <v>381</v>
      </c>
      <c r="G388" t="s">
        <v>66</v>
      </c>
      <c r="H388">
        <v>6</v>
      </c>
      <c r="I388">
        <v>-20</v>
      </c>
      <c r="J388">
        <v>12100</v>
      </c>
      <c r="K388">
        <v>14200</v>
      </c>
      <c r="L388">
        <v>2355</v>
      </c>
      <c r="M388" t="s">
        <v>66</v>
      </c>
      <c r="N388">
        <v>1.5</v>
      </c>
      <c r="O388" t="s">
        <v>66</v>
      </c>
      <c r="P388">
        <v>4.8</v>
      </c>
      <c r="Q388">
        <v>1100</v>
      </c>
      <c r="R388" s="4" t="s">
        <v>60</v>
      </c>
      <c r="S388" s="4" t="s">
        <v>176</v>
      </c>
      <c r="T388">
        <v>15</v>
      </c>
      <c r="U388">
        <v>20</v>
      </c>
      <c r="V388" t="s">
        <v>59</v>
      </c>
      <c r="W388" t="s">
        <v>59</v>
      </c>
      <c r="X388">
        <v>78</v>
      </c>
    </row>
    <row r="389" spans="1:24" x14ac:dyDescent="0.3">
      <c r="A389" t="s">
        <v>486</v>
      </c>
      <c r="C389" t="s">
        <v>375</v>
      </c>
      <c r="D389" t="s">
        <v>384</v>
      </c>
      <c r="E389">
        <v>3</v>
      </c>
      <c r="F389" t="s">
        <v>381</v>
      </c>
      <c r="G389" t="s">
        <v>66</v>
      </c>
      <c r="H389">
        <v>6</v>
      </c>
      <c r="I389">
        <v>-20</v>
      </c>
      <c r="J389">
        <v>14200</v>
      </c>
      <c r="K389">
        <v>16600</v>
      </c>
      <c r="L389">
        <v>2325</v>
      </c>
      <c r="M389" t="s">
        <v>66</v>
      </c>
      <c r="N389">
        <v>1.5</v>
      </c>
      <c r="O389" t="s">
        <v>66</v>
      </c>
      <c r="P389">
        <v>4.8</v>
      </c>
      <c r="Q389">
        <v>1100</v>
      </c>
      <c r="R389" s="4" t="s">
        <v>60</v>
      </c>
      <c r="S389" s="4" t="s">
        <v>176</v>
      </c>
      <c r="T389">
        <v>15</v>
      </c>
      <c r="U389">
        <v>20</v>
      </c>
      <c r="V389" t="s">
        <v>59</v>
      </c>
      <c r="W389" t="s">
        <v>59</v>
      </c>
      <c r="X389">
        <v>85</v>
      </c>
    </row>
    <row r="390" spans="1:24" x14ac:dyDescent="0.3">
      <c r="A390" t="s">
        <v>487</v>
      </c>
      <c r="C390" t="s">
        <v>375</v>
      </c>
      <c r="D390" t="s">
        <v>384</v>
      </c>
      <c r="E390">
        <v>4</v>
      </c>
      <c r="F390" t="s">
        <v>381</v>
      </c>
      <c r="G390" t="s">
        <v>66</v>
      </c>
      <c r="H390">
        <v>6</v>
      </c>
      <c r="I390">
        <v>-20</v>
      </c>
      <c r="J390">
        <v>16200</v>
      </c>
      <c r="K390">
        <v>18700</v>
      </c>
      <c r="L390">
        <v>3140</v>
      </c>
      <c r="M390" t="s">
        <v>66</v>
      </c>
      <c r="N390">
        <v>2</v>
      </c>
      <c r="O390" t="s">
        <v>66</v>
      </c>
      <c r="P390">
        <v>6.4</v>
      </c>
      <c r="Q390">
        <v>1475</v>
      </c>
      <c r="R390" s="4" t="s">
        <v>60</v>
      </c>
      <c r="S390" s="4" t="s">
        <v>176</v>
      </c>
      <c r="T390">
        <v>15</v>
      </c>
      <c r="U390">
        <v>20</v>
      </c>
      <c r="V390" t="s">
        <v>59</v>
      </c>
      <c r="W390" t="s">
        <v>59</v>
      </c>
      <c r="X390">
        <v>124</v>
      </c>
    </row>
    <row r="391" spans="1:24" x14ac:dyDescent="0.3">
      <c r="A391" t="s">
        <v>488</v>
      </c>
      <c r="C391" t="s">
        <v>375</v>
      </c>
      <c r="D391" t="s">
        <v>384</v>
      </c>
      <c r="E391">
        <v>4</v>
      </c>
      <c r="F391" t="s">
        <v>381</v>
      </c>
      <c r="G391" t="s">
        <v>66</v>
      </c>
      <c r="H391">
        <v>6</v>
      </c>
      <c r="I391">
        <v>-20</v>
      </c>
      <c r="J391">
        <v>18200</v>
      </c>
      <c r="K391">
        <v>21000</v>
      </c>
      <c r="L391">
        <v>3100</v>
      </c>
      <c r="M391" t="s">
        <v>66</v>
      </c>
      <c r="N391">
        <v>2</v>
      </c>
      <c r="O391" t="s">
        <v>66</v>
      </c>
      <c r="P391">
        <v>6.4</v>
      </c>
      <c r="Q391">
        <v>1475</v>
      </c>
      <c r="R391" s="4" t="s">
        <v>60</v>
      </c>
      <c r="S391" s="4" t="s">
        <v>176</v>
      </c>
      <c r="T391">
        <v>15</v>
      </c>
      <c r="U391">
        <v>20</v>
      </c>
      <c r="V391" t="s">
        <v>59</v>
      </c>
      <c r="W391" t="s">
        <v>59</v>
      </c>
      <c r="X391">
        <v>147</v>
      </c>
    </row>
    <row r="392" spans="1:24" x14ac:dyDescent="0.3">
      <c r="A392" t="s">
        <v>489</v>
      </c>
      <c r="C392" t="s">
        <v>375</v>
      </c>
      <c r="D392" t="s">
        <v>384</v>
      </c>
      <c r="E392">
        <v>5</v>
      </c>
      <c r="F392" t="s">
        <v>381</v>
      </c>
      <c r="G392" t="s">
        <v>66</v>
      </c>
      <c r="H392">
        <v>6</v>
      </c>
      <c r="I392">
        <v>-20</v>
      </c>
      <c r="J392">
        <v>20000</v>
      </c>
      <c r="K392">
        <v>22800</v>
      </c>
      <c r="L392">
        <v>3925</v>
      </c>
      <c r="M392" t="s">
        <v>66</v>
      </c>
      <c r="N392">
        <v>2.5</v>
      </c>
      <c r="O392" t="s">
        <v>66</v>
      </c>
      <c r="P392">
        <v>8.1</v>
      </c>
      <c r="Q392">
        <v>1850</v>
      </c>
      <c r="R392" s="4" t="s">
        <v>60</v>
      </c>
      <c r="S392" s="4" t="s">
        <v>176</v>
      </c>
      <c r="T392">
        <v>15</v>
      </c>
      <c r="U392">
        <v>20</v>
      </c>
      <c r="V392" t="s">
        <v>59</v>
      </c>
      <c r="W392" t="s">
        <v>59</v>
      </c>
      <c r="X392">
        <v>195</v>
      </c>
    </row>
    <row r="393" spans="1:24" x14ac:dyDescent="0.3">
      <c r="A393" t="s">
        <v>490</v>
      </c>
      <c r="C393" t="s">
        <v>375</v>
      </c>
      <c r="D393" t="s">
        <v>384</v>
      </c>
      <c r="E393">
        <v>6</v>
      </c>
      <c r="F393" t="s">
        <v>381</v>
      </c>
      <c r="G393" t="s">
        <v>66</v>
      </c>
      <c r="H393">
        <v>6</v>
      </c>
      <c r="I393">
        <v>-20</v>
      </c>
      <c r="J393">
        <v>24400</v>
      </c>
      <c r="K393">
        <v>27900</v>
      </c>
      <c r="L393">
        <v>4710</v>
      </c>
      <c r="M393" t="s">
        <v>66</v>
      </c>
      <c r="N393">
        <v>3</v>
      </c>
      <c r="O393" t="s">
        <v>66</v>
      </c>
      <c r="P393">
        <v>9.6999999999999993</v>
      </c>
      <c r="Q393">
        <v>2225</v>
      </c>
      <c r="R393" s="4" t="s">
        <v>60</v>
      </c>
      <c r="S393" s="4" t="s">
        <v>176</v>
      </c>
      <c r="T393">
        <v>15</v>
      </c>
      <c r="U393">
        <v>20</v>
      </c>
      <c r="V393" t="s">
        <v>59</v>
      </c>
      <c r="W393" t="s">
        <v>59</v>
      </c>
      <c r="X393">
        <v>238</v>
      </c>
    </row>
    <row r="394" spans="1:24" x14ac:dyDescent="0.3">
      <c r="A394" t="s">
        <v>491</v>
      </c>
      <c r="C394" t="s">
        <v>375</v>
      </c>
      <c r="D394" t="s">
        <v>384</v>
      </c>
      <c r="E394">
        <v>6</v>
      </c>
      <c r="F394" t="s">
        <v>381</v>
      </c>
      <c r="G394" t="s">
        <v>66</v>
      </c>
      <c r="H394">
        <v>6</v>
      </c>
      <c r="I394">
        <v>-20</v>
      </c>
      <c r="J394">
        <v>28100</v>
      </c>
      <c r="K394">
        <v>33000</v>
      </c>
      <c r="L394">
        <v>4650</v>
      </c>
      <c r="M394" t="s">
        <v>66</v>
      </c>
      <c r="N394">
        <v>3</v>
      </c>
      <c r="O394" t="s">
        <v>66</v>
      </c>
      <c r="P394">
        <v>9.6999999999999993</v>
      </c>
      <c r="Q394">
        <v>2225</v>
      </c>
      <c r="R394" s="4" t="s">
        <v>60</v>
      </c>
      <c r="S394" s="4" t="s">
        <v>176</v>
      </c>
      <c r="T394">
        <v>15</v>
      </c>
      <c r="U394">
        <v>20</v>
      </c>
      <c r="V394" t="s">
        <v>59</v>
      </c>
      <c r="W394" t="s">
        <v>59</v>
      </c>
      <c r="X394">
        <v>262</v>
      </c>
    </row>
    <row r="395" spans="1:24" x14ac:dyDescent="0.3">
      <c r="A395" t="s">
        <v>519</v>
      </c>
      <c r="C395" t="s">
        <v>375</v>
      </c>
      <c r="D395" t="s">
        <v>384</v>
      </c>
      <c r="E395">
        <v>1</v>
      </c>
      <c r="F395" t="s">
        <v>382</v>
      </c>
      <c r="G395" t="s">
        <v>66</v>
      </c>
      <c r="H395">
        <v>4</v>
      </c>
      <c r="I395">
        <v>-20</v>
      </c>
      <c r="J395">
        <v>2700</v>
      </c>
      <c r="K395">
        <v>3100</v>
      </c>
      <c r="L395">
        <v>800</v>
      </c>
      <c r="M395" t="s">
        <v>66</v>
      </c>
      <c r="N395">
        <v>0.5</v>
      </c>
      <c r="O395" t="s">
        <v>66</v>
      </c>
      <c r="P395">
        <v>1.7</v>
      </c>
      <c r="Q395">
        <v>375</v>
      </c>
      <c r="R395" s="4" t="s">
        <v>60</v>
      </c>
      <c r="S395" s="4" t="s">
        <v>61</v>
      </c>
      <c r="T395">
        <v>15</v>
      </c>
      <c r="U395">
        <v>20</v>
      </c>
      <c r="V395" t="s">
        <v>59</v>
      </c>
      <c r="W395" t="s">
        <v>59</v>
      </c>
      <c r="X395">
        <v>40</v>
      </c>
    </row>
    <row r="396" spans="1:24" x14ac:dyDescent="0.3">
      <c r="A396" t="s">
        <v>520</v>
      </c>
      <c r="C396" t="s">
        <v>375</v>
      </c>
      <c r="D396" t="s">
        <v>384</v>
      </c>
      <c r="E396">
        <v>1</v>
      </c>
      <c r="F396" t="s">
        <v>382</v>
      </c>
      <c r="G396" t="s">
        <v>66</v>
      </c>
      <c r="H396">
        <v>4</v>
      </c>
      <c r="I396">
        <v>-20</v>
      </c>
      <c r="J396">
        <v>3200</v>
      </c>
      <c r="K396">
        <v>3800</v>
      </c>
      <c r="L396">
        <v>785</v>
      </c>
      <c r="M396" t="s">
        <v>66</v>
      </c>
      <c r="N396">
        <v>0.5</v>
      </c>
      <c r="O396" t="s">
        <v>66</v>
      </c>
      <c r="P396">
        <v>1.7</v>
      </c>
      <c r="Q396">
        <v>375</v>
      </c>
      <c r="R396" s="4" t="s">
        <v>60</v>
      </c>
      <c r="S396" s="4" t="s">
        <v>61</v>
      </c>
      <c r="T396">
        <v>15</v>
      </c>
      <c r="U396">
        <v>20</v>
      </c>
      <c r="V396" t="s">
        <v>59</v>
      </c>
      <c r="W396" t="s">
        <v>59</v>
      </c>
      <c r="X396">
        <v>42</v>
      </c>
    </row>
    <row r="397" spans="1:24" x14ac:dyDescent="0.3">
      <c r="A397" t="s">
        <v>521</v>
      </c>
      <c r="C397" t="s">
        <v>375</v>
      </c>
      <c r="D397" t="s">
        <v>384</v>
      </c>
      <c r="E397">
        <v>1</v>
      </c>
      <c r="F397" t="s">
        <v>382</v>
      </c>
      <c r="G397" t="s">
        <v>66</v>
      </c>
      <c r="H397">
        <v>4</v>
      </c>
      <c r="I397">
        <v>-20</v>
      </c>
      <c r="J397">
        <v>3800</v>
      </c>
      <c r="K397">
        <v>4400</v>
      </c>
      <c r="L397">
        <v>775</v>
      </c>
      <c r="M397" t="s">
        <v>66</v>
      </c>
      <c r="N397">
        <v>0.5</v>
      </c>
      <c r="O397" t="s">
        <v>66</v>
      </c>
      <c r="P397">
        <v>1.7</v>
      </c>
      <c r="Q397">
        <v>375</v>
      </c>
      <c r="R397" s="4" t="s">
        <v>60</v>
      </c>
      <c r="S397" s="4" t="s">
        <v>61</v>
      </c>
      <c r="T397">
        <v>15</v>
      </c>
      <c r="U397">
        <v>20</v>
      </c>
      <c r="V397" t="s">
        <v>59</v>
      </c>
      <c r="W397" t="s">
        <v>59</v>
      </c>
      <c r="X397">
        <v>46</v>
      </c>
    </row>
    <row r="398" spans="1:24" x14ac:dyDescent="0.3">
      <c r="A398" t="s">
        <v>522</v>
      </c>
      <c r="C398" t="s">
        <v>375</v>
      </c>
      <c r="D398" t="s">
        <v>384</v>
      </c>
      <c r="E398">
        <v>2</v>
      </c>
      <c r="F398" t="s">
        <v>382</v>
      </c>
      <c r="G398" t="s">
        <v>66</v>
      </c>
      <c r="H398">
        <v>4</v>
      </c>
      <c r="I398">
        <v>-20</v>
      </c>
      <c r="J398">
        <v>5100</v>
      </c>
      <c r="K398">
        <v>5900</v>
      </c>
      <c r="L398">
        <v>1600</v>
      </c>
      <c r="M398" t="s">
        <v>66</v>
      </c>
      <c r="N398">
        <v>1</v>
      </c>
      <c r="O398" t="s">
        <v>66</v>
      </c>
      <c r="P398">
        <v>3.3</v>
      </c>
      <c r="Q398">
        <v>750</v>
      </c>
      <c r="R398" s="4" t="s">
        <v>60</v>
      </c>
      <c r="S398" s="4" t="s">
        <v>121</v>
      </c>
      <c r="T398">
        <v>15</v>
      </c>
      <c r="U398">
        <v>20</v>
      </c>
      <c r="V398" t="s">
        <v>59</v>
      </c>
      <c r="W398" t="s">
        <v>59</v>
      </c>
      <c r="X398">
        <v>50</v>
      </c>
    </row>
    <row r="399" spans="1:24" x14ac:dyDescent="0.3">
      <c r="A399" t="s">
        <v>523</v>
      </c>
      <c r="C399" t="s">
        <v>375</v>
      </c>
      <c r="D399" t="s">
        <v>384</v>
      </c>
      <c r="E399">
        <v>2</v>
      </c>
      <c r="F399" t="s">
        <v>382</v>
      </c>
      <c r="G399" t="s">
        <v>66</v>
      </c>
      <c r="H399">
        <v>4</v>
      </c>
      <c r="I399">
        <v>-20</v>
      </c>
      <c r="J399">
        <v>6400</v>
      </c>
      <c r="K399">
        <v>7300</v>
      </c>
      <c r="L399">
        <v>1570</v>
      </c>
      <c r="M399" t="s">
        <v>66</v>
      </c>
      <c r="N399">
        <v>1</v>
      </c>
      <c r="O399" t="s">
        <v>66</v>
      </c>
      <c r="P399">
        <v>3.3</v>
      </c>
      <c r="Q399">
        <v>750</v>
      </c>
      <c r="R399" s="4" t="s">
        <v>60</v>
      </c>
      <c r="S399" s="4" t="s">
        <v>121</v>
      </c>
      <c r="T399">
        <v>15</v>
      </c>
      <c r="U399">
        <v>20</v>
      </c>
      <c r="V399" t="s">
        <v>59</v>
      </c>
      <c r="W399" t="s">
        <v>59</v>
      </c>
      <c r="X399">
        <v>52</v>
      </c>
    </row>
    <row r="400" spans="1:24" x14ac:dyDescent="0.3">
      <c r="A400" t="s">
        <v>524</v>
      </c>
      <c r="C400" t="s">
        <v>375</v>
      </c>
      <c r="D400" t="s">
        <v>384</v>
      </c>
      <c r="E400">
        <v>2</v>
      </c>
      <c r="F400" t="s">
        <v>382</v>
      </c>
      <c r="G400" t="s">
        <v>66</v>
      </c>
      <c r="H400">
        <v>4</v>
      </c>
      <c r="I400">
        <v>-20</v>
      </c>
      <c r="J400">
        <v>8000</v>
      </c>
      <c r="K400">
        <v>9500</v>
      </c>
      <c r="L400">
        <v>1550</v>
      </c>
      <c r="M400" t="s">
        <v>66</v>
      </c>
      <c r="N400">
        <v>1</v>
      </c>
      <c r="O400" t="s">
        <v>66</v>
      </c>
      <c r="P400">
        <v>3.3</v>
      </c>
      <c r="Q400">
        <v>750</v>
      </c>
      <c r="R400" s="4" t="s">
        <v>60</v>
      </c>
      <c r="S400" s="4" t="s">
        <v>121</v>
      </c>
      <c r="T400">
        <v>15</v>
      </c>
      <c r="U400">
        <v>20</v>
      </c>
      <c r="V400" t="s">
        <v>59</v>
      </c>
      <c r="W400" t="s">
        <v>59</v>
      </c>
      <c r="X400">
        <v>55</v>
      </c>
    </row>
    <row r="401" spans="1:24" x14ac:dyDescent="0.3">
      <c r="A401" t="s">
        <v>525</v>
      </c>
      <c r="C401" t="s">
        <v>375</v>
      </c>
      <c r="D401" t="s">
        <v>384</v>
      </c>
      <c r="E401">
        <v>3</v>
      </c>
      <c r="F401" t="s">
        <v>382</v>
      </c>
      <c r="G401" t="s">
        <v>66</v>
      </c>
      <c r="H401">
        <v>4</v>
      </c>
      <c r="I401">
        <v>-20</v>
      </c>
      <c r="J401">
        <v>9400</v>
      </c>
      <c r="K401">
        <v>10900</v>
      </c>
      <c r="L401">
        <v>1570</v>
      </c>
      <c r="M401" t="s">
        <v>66</v>
      </c>
      <c r="N401">
        <v>1.5</v>
      </c>
      <c r="O401" t="s">
        <v>66</v>
      </c>
      <c r="P401">
        <v>4.8</v>
      </c>
      <c r="Q401">
        <v>1100</v>
      </c>
      <c r="R401" s="4" t="s">
        <v>60</v>
      </c>
      <c r="S401" s="4" t="s">
        <v>176</v>
      </c>
      <c r="T401">
        <v>15</v>
      </c>
      <c r="U401">
        <v>20</v>
      </c>
      <c r="V401" t="s">
        <v>59</v>
      </c>
      <c r="W401" t="s">
        <v>59</v>
      </c>
      <c r="X401">
        <v>79</v>
      </c>
    </row>
    <row r="402" spans="1:24" x14ac:dyDescent="0.3">
      <c r="A402" t="s">
        <v>526</v>
      </c>
      <c r="C402" t="s">
        <v>375</v>
      </c>
      <c r="D402" t="s">
        <v>384</v>
      </c>
      <c r="E402">
        <v>3</v>
      </c>
      <c r="F402" t="s">
        <v>382</v>
      </c>
      <c r="G402" t="s">
        <v>66</v>
      </c>
      <c r="H402">
        <v>4</v>
      </c>
      <c r="I402">
        <v>-20</v>
      </c>
      <c r="J402">
        <v>11000</v>
      </c>
      <c r="K402">
        <v>12800</v>
      </c>
      <c r="L402">
        <v>2325</v>
      </c>
      <c r="M402" t="s">
        <v>66</v>
      </c>
      <c r="N402">
        <v>1.5</v>
      </c>
      <c r="O402" t="s">
        <v>66</v>
      </c>
      <c r="P402">
        <v>4.8</v>
      </c>
      <c r="Q402">
        <v>1100</v>
      </c>
      <c r="R402" s="4" t="s">
        <v>60</v>
      </c>
      <c r="S402" s="4" t="s">
        <v>176</v>
      </c>
      <c r="T402">
        <v>15</v>
      </c>
      <c r="U402">
        <v>20</v>
      </c>
      <c r="V402" t="s">
        <v>59</v>
      </c>
      <c r="W402" t="s">
        <v>59</v>
      </c>
      <c r="X402">
        <v>84</v>
      </c>
    </row>
    <row r="403" spans="1:24" x14ac:dyDescent="0.3">
      <c r="A403" t="s">
        <v>527</v>
      </c>
      <c r="C403" t="s">
        <v>375</v>
      </c>
      <c r="D403" t="s">
        <v>384</v>
      </c>
      <c r="E403">
        <v>4</v>
      </c>
      <c r="F403" t="s">
        <v>382</v>
      </c>
      <c r="G403" t="s">
        <v>66</v>
      </c>
      <c r="H403">
        <v>4</v>
      </c>
      <c r="I403">
        <v>-20</v>
      </c>
      <c r="J403">
        <v>12500</v>
      </c>
      <c r="K403">
        <v>14400</v>
      </c>
      <c r="L403">
        <v>3140</v>
      </c>
      <c r="M403" t="s">
        <v>66</v>
      </c>
      <c r="N403">
        <v>2</v>
      </c>
      <c r="O403" t="s">
        <v>66</v>
      </c>
      <c r="P403">
        <v>6.4</v>
      </c>
      <c r="Q403">
        <v>1475</v>
      </c>
      <c r="R403" s="4" t="s">
        <v>60</v>
      </c>
      <c r="S403" s="4" t="s">
        <v>176</v>
      </c>
      <c r="T403">
        <v>15</v>
      </c>
      <c r="U403">
        <v>20</v>
      </c>
      <c r="V403" t="s">
        <v>59</v>
      </c>
      <c r="W403" t="s">
        <v>59</v>
      </c>
      <c r="X403">
        <v>124</v>
      </c>
    </row>
    <row r="404" spans="1:24" x14ac:dyDescent="0.3">
      <c r="A404" t="s">
        <v>528</v>
      </c>
      <c r="C404" t="s">
        <v>375</v>
      </c>
      <c r="D404" t="s">
        <v>384</v>
      </c>
      <c r="E404">
        <v>4</v>
      </c>
      <c r="F404" t="s">
        <v>382</v>
      </c>
      <c r="G404" t="s">
        <v>66</v>
      </c>
      <c r="H404">
        <v>4</v>
      </c>
      <c r="I404">
        <v>-20</v>
      </c>
      <c r="J404">
        <v>14100</v>
      </c>
      <c r="K404">
        <v>16300</v>
      </c>
      <c r="L404">
        <v>3100</v>
      </c>
      <c r="M404" t="s">
        <v>66</v>
      </c>
      <c r="N404">
        <v>2</v>
      </c>
      <c r="O404" t="s">
        <v>66</v>
      </c>
      <c r="P404">
        <v>6.4</v>
      </c>
      <c r="Q404">
        <v>1475</v>
      </c>
      <c r="R404" s="4" t="s">
        <v>60</v>
      </c>
      <c r="S404" s="4" t="s">
        <v>176</v>
      </c>
      <c r="T404">
        <v>15</v>
      </c>
      <c r="U404">
        <v>20</v>
      </c>
      <c r="V404" t="s">
        <v>59</v>
      </c>
      <c r="W404" t="s">
        <v>59</v>
      </c>
      <c r="X404">
        <v>144</v>
      </c>
    </row>
    <row r="405" spans="1:24" x14ac:dyDescent="0.3">
      <c r="A405" t="s">
        <v>529</v>
      </c>
      <c r="C405" t="s">
        <v>375</v>
      </c>
      <c r="D405" t="s">
        <v>384</v>
      </c>
      <c r="E405">
        <v>5</v>
      </c>
      <c r="F405" t="s">
        <v>382</v>
      </c>
      <c r="G405" t="s">
        <v>66</v>
      </c>
      <c r="H405">
        <v>4</v>
      </c>
      <c r="I405">
        <v>-20</v>
      </c>
      <c r="J405">
        <v>15500</v>
      </c>
      <c r="K405">
        <v>17700</v>
      </c>
      <c r="L405">
        <v>3925</v>
      </c>
      <c r="M405" t="s">
        <v>66</v>
      </c>
      <c r="N405">
        <v>2.5</v>
      </c>
      <c r="O405" t="s">
        <v>66</v>
      </c>
      <c r="P405">
        <v>8.1</v>
      </c>
      <c r="Q405">
        <v>1850</v>
      </c>
      <c r="R405" s="4" t="s">
        <v>60</v>
      </c>
      <c r="S405" s="4" t="s">
        <v>176</v>
      </c>
      <c r="T405">
        <v>15</v>
      </c>
      <c r="U405">
        <v>20</v>
      </c>
      <c r="V405" t="s">
        <v>59</v>
      </c>
      <c r="W405" t="s">
        <v>59</v>
      </c>
      <c r="X405">
        <v>191</v>
      </c>
    </row>
    <row r="406" spans="1:24" x14ac:dyDescent="0.3">
      <c r="A406" t="s">
        <v>530</v>
      </c>
      <c r="C406" t="s">
        <v>375</v>
      </c>
      <c r="D406" t="s">
        <v>384</v>
      </c>
      <c r="E406">
        <v>6</v>
      </c>
      <c r="F406" t="s">
        <v>382</v>
      </c>
      <c r="G406" t="s">
        <v>66</v>
      </c>
      <c r="H406">
        <v>4</v>
      </c>
      <c r="I406">
        <v>-20</v>
      </c>
      <c r="J406">
        <v>19500</v>
      </c>
      <c r="K406">
        <v>22500</v>
      </c>
      <c r="L406">
        <v>3140</v>
      </c>
      <c r="M406" t="s">
        <v>66</v>
      </c>
      <c r="N406">
        <v>3</v>
      </c>
      <c r="O406" t="s">
        <v>66</v>
      </c>
      <c r="P406">
        <v>9.6999999999999993</v>
      </c>
      <c r="Q406">
        <v>2225</v>
      </c>
      <c r="R406" s="4" t="s">
        <v>60</v>
      </c>
      <c r="S406" s="4" t="s">
        <v>176</v>
      </c>
      <c r="T406">
        <v>15</v>
      </c>
      <c r="U406">
        <v>20</v>
      </c>
      <c r="V406" t="s">
        <v>59</v>
      </c>
      <c r="W406" t="s">
        <v>59</v>
      </c>
      <c r="X406">
        <v>257</v>
      </c>
    </row>
    <row r="407" spans="1:24" x14ac:dyDescent="0.3">
      <c r="A407" t="s">
        <v>531</v>
      </c>
      <c r="C407" t="s">
        <v>375</v>
      </c>
      <c r="D407" t="s">
        <v>384</v>
      </c>
      <c r="E407">
        <v>6</v>
      </c>
      <c r="F407" t="s">
        <v>382</v>
      </c>
      <c r="G407" t="s">
        <v>66</v>
      </c>
      <c r="H407">
        <v>4</v>
      </c>
      <c r="I407">
        <v>-20</v>
      </c>
      <c r="J407">
        <v>23000</v>
      </c>
      <c r="K407">
        <v>27000</v>
      </c>
      <c r="L407">
        <v>4650</v>
      </c>
      <c r="M407" t="s">
        <v>66</v>
      </c>
      <c r="N407">
        <v>3</v>
      </c>
      <c r="O407" t="s">
        <v>66</v>
      </c>
      <c r="P407">
        <v>9.6999999999999993</v>
      </c>
      <c r="Q407">
        <v>2225</v>
      </c>
      <c r="R407" s="4" t="s">
        <v>60</v>
      </c>
      <c r="S407" s="4" t="s">
        <v>176</v>
      </c>
      <c r="T407">
        <v>15</v>
      </c>
      <c r="U407">
        <v>20</v>
      </c>
      <c r="V407" t="s">
        <v>59</v>
      </c>
      <c r="W407" t="s">
        <v>59</v>
      </c>
      <c r="X407">
        <v>262</v>
      </c>
    </row>
    <row r="408" spans="1:24" x14ac:dyDescent="0.3">
      <c r="A408" t="s">
        <v>532</v>
      </c>
      <c r="C408" t="s">
        <v>375</v>
      </c>
      <c r="D408" t="s">
        <v>384</v>
      </c>
      <c r="E408">
        <v>1</v>
      </c>
      <c r="F408" t="s">
        <v>382</v>
      </c>
      <c r="G408" t="s">
        <v>66</v>
      </c>
      <c r="H408">
        <v>6</v>
      </c>
      <c r="I408">
        <v>-20</v>
      </c>
      <c r="J408">
        <v>3500</v>
      </c>
      <c r="K408">
        <v>4000</v>
      </c>
      <c r="L408">
        <v>800</v>
      </c>
      <c r="M408" t="s">
        <v>66</v>
      </c>
      <c r="N408">
        <v>0.5</v>
      </c>
      <c r="O408" t="s">
        <v>66</v>
      </c>
      <c r="P408">
        <v>1.7</v>
      </c>
      <c r="Q408">
        <v>375</v>
      </c>
      <c r="R408" s="4" t="s">
        <v>60</v>
      </c>
      <c r="S408" s="4" t="s">
        <v>61</v>
      </c>
      <c r="T408">
        <v>15</v>
      </c>
      <c r="U408">
        <v>20</v>
      </c>
      <c r="V408" t="s">
        <v>59</v>
      </c>
      <c r="W408" t="s">
        <v>59</v>
      </c>
      <c r="X408">
        <v>41</v>
      </c>
    </row>
    <row r="409" spans="1:24" x14ac:dyDescent="0.3">
      <c r="A409" t="s">
        <v>533</v>
      </c>
      <c r="C409" t="s">
        <v>375</v>
      </c>
      <c r="D409" t="s">
        <v>384</v>
      </c>
      <c r="E409">
        <v>1</v>
      </c>
      <c r="F409" t="s">
        <v>382</v>
      </c>
      <c r="G409" t="s">
        <v>66</v>
      </c>
      <c r="H409">
        <v>6</v>
      </c>
      <c r="I409">
        <v>-20</v>
      </c>
      <c r="J409">
        <v>4200</v>
      </c>
      <c r="K409">
        <v>4900</v>
      </c>
      <c r="L409">
        <v>785</v>
      </c>
      <c r="M409" t="s">
        <v>66</v>
      </c>
      <c r="N409">
        <v>0.5</v>
      </c>
      <c r="O409" t="s">
        <v>66</v>
      </c>
      <c r="P409">
        <v>1.7</v>
      </c>
      <c r="Q409">
        <v>375</v>
      </c>
      <c r="R409" s="4" t="s">
        <v>60</v>
      </c>
      <c r="S409" s="4" t="s">
        <v>61</v>
      </c>
      <c r="T409">
        <v>15</v>
      </c>
      <c r="U409">
        <v>20</v>
      </c>
      <c r="V409" t="s">
        <v>59</v>
      </c>
      <c r="W409" t="s">
        <v>59</v>
      </c>
      <c r="X409">
        <v>44</v>
      </c>
    </row>
    <row r="410" spans="1:24" x14ac:dyDescent="0.3">
      <c r="A410" t="s">
        <v>534</v>
      </c>
      <c r="C410" t="s">
        <v>375</v>
      </c>
      <c r="D410" t="s">
        <v>384</v>
      </c>
      <c r="E410">
        <v>1</v>
      </c>
      <c r="F410" t="s">
        <v>382</v>
      </c>
      <c r="G410" t="s">
        <v>66</v>
      </c>
      <c r="H410">
        <v>6</v>
      </c>
      <c r="I410">
        <v>-20</v>
      </c>
      <c r="J410">
        <v>4900</v>
      </c>
      <c r="K410">
        <v>5600</v>
      </c>
      <c r="L410">
        <v>775</v>
      </c>
      <c r="M410" t="s">
        <v>66</v>
      </c>
      <c r="N410">
        <v>0.5</v>
      </c>
      <c r="O410" t="s">
        <v>66</v>
      </c>
      <c r="P410">
        <v>1.7</v>
      </c>
      <c r="Q410">
        <v>375</v>
      </c>
      <c r="R410" s="4" t="s">
        <v>60</v>
      </c>
      <c r="S410" s="4" t="s">
        <v>61</v>
      </c>
      <c r="T410">
        <v>15</v>
      </c>
      <c r="U410">
        <v>20</v>
      </c>
      <c r="V410" t="s">
        <v>59</v>
      </c>
      <c r="W410" t="s">
        <v>59</v>
      </c>
      <c r="X410">
        <v>47</v>
      </c>
    </row>
    <row r="411" spans="1:24" x14ac:dyDescent="0.3">
      <c r="A411" t="s">
        <v>535</v>
      </c>
      <c r="C411" t="s">
        <v>375</v>
      </c>
      <c r="D411" t="s">
        <v>384</v>
      </c>
      <c r="E411">
        <v>2</v>
      </c>
      <c r="F411" t="s">
        <v>382</v>
      </c>
      <c r="G411" t="s">
        <v>66</v>
      </c>
      <c r="H411">
        <v>6</v>
      </c>
      <c r="I411">
        <v>-20</v>
      </c>
      <c r="J411">
        <v>6600</v>
      </c>
      <c r="K411">
        <v>7800</v>
      </c>
      <c r="L411">
        <v>775</v>
      </c>
      <c r="M411" t="s">
        <v>66</v>
      </c>
      <c r="N411">
        <v>1</v>
      </c>
      <c r="O411" t="s">
        <v>66</v>
      </c>
      <c r="P411">
        <v>3.3</v>
      </c>
      <c r="Q411">
        <v>750</v>
      </c>
      <c r="R411" s="4" t="s">
        <v>60</v>
      </c>
      <c r="S411" s="4" t="s">
        <v>121</v>
      </c>
      <c r="T411">
        <v>15</v>
      </c>
      <c r="U411">
        <v>20</v>
      </c>
      <c r="V411" t="s">
        <v>59</v>
      </c>
      <c r="W411" t="s">
        <v>59</v>
      </c>
      <c r="X411">
        <v>52</v>
      </c>
    </row>
    <row r="412" spans="1:24" x14ac:dyDescent="0.3">
      <c r="A412" t="s">
        <v>536</v>
      </c>
      <c r="C412" t="s">
        <v>375</v>
      </c>
      <c r="D412" t="s">
        <v>384</v>
      </c>
      <c r="E412">
        <v>2</v>
      </c>
      <c r="F412" t="s">
        <v>382</v>
      </c>
      <c r="G412" t="s">
        <v>66</v>
      </c>
      <c r="H412">
        <v>6</v>
      </c>
      <c r="I412">
        <v>-20</v>
      </c>
      <c r="J412">
        <v>7700</v>
      </c>
      <c r="K412">
        <v>8800</v>
      </c>
      <c r="L412">
        <v>1570</v>
      </c>
      <c r="M412" t="s">
        <v>66</v>
      </c>
      <c r="N412">
        <v>1</v>
      </c>
      <c r="O412" t="s">
        <v>66</v>
      </c>
      <c r="P412">
        <v>3.3</v>
      </c>
      <c r="Q412">
        <v>750</v>
      </c>
      <c r="R412" s="4" t="s">
        <v>60</v>
      </c>
      <c r="S412" s="4" t="s">
        <v>121</v>
      </c>
      <c r="T412">
        <v>15</v>
      </c>
      <c r="U412">
        <v>20</v>
      </c>
      <c r="V412" t="s">
        <v>59</v>
      </c>
      <c r="W412" t="s">
        <v>59</v>
      </c>
      <c r="X412">
        <v>55</v>
      </c>
    </row>
    <row r="413" spans="1:24" x14ac:dyDescent="0.3">
      <c r="A413" t="s">
        <v>537</v>
      </c>
      <c r="C413" t="s">
        <v>375</v>
      </c>
      <c r="D413" t="s">
        <v>384</v>
      </c>
      <c r="E413">
        <v>2</v>
      </c>
      <c r="F413" t="s">
        <v>382</v>
      </c>
      <c r="G413" t="s">
        <v>66</v>
      </c>
      <c r="H413">
        <v>6</v>
      </c>
      <c r="I413">
        <v>-20</v>
      </c>
      <c r="J413">
        <v>9000</v>
      </c>
      <c r="K413">
        <v>10600</v>
      </c>
      <c r="L413">
        <v>1550</v>
      </c>
      <c r="M413" t="s">
        <v>66</v>
      </c>
      <c r="N413">
        <v>1</v>
      </c>
      <c r="O413" t="s">
        <v>66</v>
      </c>
      <c r="P413">
        <v>3.3</v>
      </c>
      <c r="Q413">
        <v>750</v>
      </c>
      <c r="R413" s="4" t="s">
        <v>60</v>
      </c>
      <c r="S413" s="4" t="s">
        <v>121</v>
      </c>
      <c r="T413">
        <v>15</v>
      </c>
      <c r="U413">
        <v>20</v>
      </c>
      <c r="V413" t="s">
        <v>59</v>
      </c>
      <c r="W413" t="s">
        <v>59</v>
      </c>
      <c r="X413">
        <v>58</v>
      </c>
    </row>
    <row r="414" spans="1:24" x14ac:dyDescent="0.3">
      <c r="A414" t="s">
        <v>538</v>
      </c>
      <c r="C414" t="s">
        <v>375</v>
      </c>
      <c r="D414" t="s">
        <v>384</v>
      </c>
      <c r="E414">
        <v>2</v>
      </c>
      <c r="F414" t="s">
        <v>382</v>
      </c>
      <c r="G414" t="s">
        <v>66</v>
      </c>
      <c r="H414">
        <v>6</v>
      </c>
      <c r="I414">
        <v>-20</v>
      </c>
      <c r="J414">
        <v>10500</v>
      </c>
      <c r="K414">
        <v>12400</v>
      </c>
      <c r="L414">
        <v>1550</v>
      </c>
      <c r="M414" t="s">
        <v>66</v>
      </c>
      <c r="N414">
        <v>1</v>
      </c>
      <c r="O414" t="s">
        <v>66</v>
      </c>
      <c r="P414">
        <v>3.3</v>
      </c>
      <c r="Q414">
        <v>750</v>
      </c>
      <c r="R414" s="4" t="s">
        <v>60</v>
      </c>
      <c r="S414" s="4" t="s">
        <v>121</v>
      </c>
      <c r="T414">
        <v>15</v>
      </c>
      <c r="U414">
        <v>20</v>
      </c>
      <c r="V414" t="s">
        <v>59</v>
      </c>
      <c r="W414" t="s">
        <v>59</v>
      </c>
      <c r="X414">
        <v>62</v>
      </c>
    </row>
    <row r="415" spans="1:24" x14ac:dyDescent="0.3">
      <c r="A415" t="s">
        <v>539</v>
      </c>
      <c r="C415" t="s">
        <v>375</v>
      </c>
      <c r="D415" t="s">
        <v>384</v>
      </c>
      <c r="E415">
        <v>3</v>
      </c>
      <c r="F415" t="s">
        <v>382</v>
      </c>
      <c r="G415" t="s">
        <v>66</v>
      </c>
      <c r="H415">
        <v>6</v>
      </c>
      <c r="I415">
        <v>-20</v>
      </c>
      <c r="J415">
        <v>12100</v>
      </c>
      <c r="K415">
        <v>14200</v>
      </c>
      <c r="L415">
        <v>2355</v>
      </c>
      <c r="M415" t="s">
        <v>66</v>
      </c>
      <c r="N415">
        <v>1.5</v>
      </c>
      <c r="O415" t="s">
        <v>66</v>
      </c>
      <c r="P415">
        <v>4.8</v>
      </c>
      <c r="Q415">
        <v>1100</v>
      </c>
      <c r="R415" s="4" t="s">
        <v>60</v>
      </c>
      <c r="S415" s="4" t="s">
        <v>176</v>
      </c>
      <c r="T415">
        <v>15</v>
      </c>
      <c r="U415">
        <v>20</v>
      </c>
      <c r="V415" t="s">
        <v>59</v>
      </c>
      <c r="W415" t="s">
        <v>59</v>
      </c>
      <c r="X415">
        <v>78</v>
      </c>
    </row>
    <row r="416" spans="1:24" x14ac:dyDescent="0.3">
      <c r="A416" t="s">
        <v>540</v>
      </c>
      <c r="C416" t="s">
        <v>375</v>
      </c>
      <c r="D416" t="s">
        <v>384</v>
      </c>
      <c r="E416">
        <v>3</v>
      </c>
      <c r="F416" t="s">
        <v>382</v>
      </c>
      <c r="G416" t="s">
        <v>66</v>
      </c>
      <c r="H416">
        <v>6</v>
      </c>
      <c r="I416">
        <v>-20</v>
      </c>
      <c r="J416">
        <v>14200</v>
      </c>
      <c r="K416">
        <v>16600</v>
      </c>
      <c r="L416">
        <v>2325</v>
      </c>
      <c r="M416" t="s">
        <v>66</v>
      </c>
      <c r="N416">
        <v>1.5</v>
      </c>
      <c r="O416" t="s">
        <v>66</v>
      </c>
      <c r="P416">
        <v>4.8</v>
      </c>
      <c r="Q416">
        <v>1100</v>
      </c>
      <c r="R416" s="4" t="s">
        <v>60</v>
      </c>
      <c r="S416" s="4" t="s">
        <v>176</v>
      </c>
      <c r="T416">
        <v>15</v>
      </c>
      <c r="U416">
        <v>20</v>
      </c>
      <c r="V416" t="s">
        <v>59</v>
      </c>
      <c r="W416" t="s">
        <v>59</v>
      </c>
      <c r="X416">
        <v>85</v>
      </c>
    </row>
    <row r="417" spans="1:24" x14ac:dyDescent="0.3">
      <c r="A417" t="s">
        <v>541</v>
      </c>
      <c r="C417" t="s">
        <v>375</v>
      </c>
      <c r="D417" t="s">
        <v>384</v>
      </c>
      <c r="E417">
        <v>4</v>
      </c>
      <c r="F417" t="s">
        <v>382</v>
      </c>
      <c r="G417" t="s">
        <v>66</v>
      </c>
      <c r="H417">
        <v>6</v>
      </c>
      <c r="I417">
        <v>-20</v>
      </c>
      <c r="J417">
        <v>16200</v>
      </c>
      <c r="K417">
        <v>18700</v>
      </c>
      <c r="L417">
        <v>3140</v>
      </c>
      <c r="M417" t="s">
        <v>66</v>
      </c>
      <c r="N417">
        <v>2</v>
      </c>
      <c r="O417" t="s">
        <v>66</v>
      </c>
      <c r="P417">
        <v>6.4</v>
      </c>
      <c r="Q417">
        <v>1475</v>
      </c>
      <c r="R417" s="4" t="s">
        <v>60</v>
      </c>
      <c r="S417" s="4" t="s">
        <v>176</v>
      </c>
      <c r="T417">
        <v>15</v>
      </c>
      <c r="U417">
        <v>20</v>
      </c>
      <c r="V417" t="s">
        <v>59</v>
      </c>
      <c r="W417" t="s">
        <v>59</v>
      </c>
      <c r="X417">
        <v>124</v>
      </c>
    </row>
    <row r="418" spans="1:24" x14ac:dyDescent="0.3">
      <c r="A418" t="s">
        <v>542</v>
      </c>
      <c r="C418" t="s">
        <v>375</v>
      </c>
      <c r="D418" t="s">
        <v>384</v>
      </c>
      <c r="E418">
        <v>4</v>
      </c>
      <c r="F418" t="s">
        <v>382</v>
      </c>
      <c r="G418" t="s">
        <v>66</v>
      </c>
      <c r="H418">
        <v>6</v>
      </c>
      <c r="I418">
        <v>-20</v>
      </c>
      <c r="J418">
        <v>18200</v>
      </c>
      <c r="K418">
        <v>21000</v>
      </c>
      <c r="L418">
        <v>3100</v>
      </c>
      <c r="M418" t="s">
        <v>66</v>
      </c>
      <c r="N418">
        <v>2</v>
      </c>
      <c r="O418" t="s">
        <v>66</v>
      </c>
      <c r="P418">
        <v>6.4</v>
      </c>
      <c r="Q418">
        <v>1475</v>
      </c>
      <c r="R418" s="4" t="s">
        <v>60</v>
      </c>
      <c r="S418" s="4" t="s">
        <v>176</v>
      </c>
      <c r="T418">
        <v>15</v>
      </c>
      <c r="U418">
        <v>20</v>
      </c>
      <c r="V418" t="s">
        <v>59</v>
      </c>
      <c r="W418" t="s">
        <v>59</v>
      </c>
      <c r="X418">
        <v>147</v>
      </c>
    </row>
    <row r="419" spans="1:24" x14ac:dyDescent="0.3">
      <c r="A419" t="s">
        <v>543</v>
      </c>
      <c r="C419" t="s">
        <v>375</v>
      </c>
      <c r="D419" t="s">
        <v>384</v>
      </c>
      <c r="E419">
        <v>5</v>
      </c>
      <c r="F419" t="s">
        <v>382</v>
      </c>
      <c r="G419" t="s">
        <v>66</v>
      </c>
      <c r="H419">
        <v>6</v>
      </c>
      <c r="I419">
        <v>-20</v>
      </c>
      <c r="J419">
        <v>20000</v>
      </c>
      <c r="K419">
        <v>22800</v>
      </c>
      <c r="L419">
        <v>3925</v>
      </c>
      <c r="M419" t="s">
        <v>66</v>
      </c>
      <c r="N419">
        <v>2.5</v>
      </c>
      <c r="O419" t="s">
        <v>66</v>
      </c>
      <c r="P419">
        <v>8.1</v>
      </c>
      <c r="Q419">
        <v>1850</v>
      </c>
      <c r="R419" s="4" t="s">
        <v>60</v>
      </c>
      <c r="S419" s="4" t="s">
        <v>176</v>
      </c>
      <c r="T419">
        <v>15</v>
      </c>
      <c r="U419">
        <v>20</v>
      </c>
      <c r="V419" t="s">
        <v>59</v>
      </c>
      <c r="W419" t="s">
        <v>59</v>
      </c>
      <c r="X419">
        <v>195</v>
      </c>
    </row>
    <row r="420" spans="1:24" x14ac:dyDescent="0.3">
      <c r="A420" t="s">
        <v>544</v>
      </c>
      <c r="C420" t="s">
        <v>375</v>
      </c>
      <c r="D420" t="s">
        <v>384</v>
      </c>
      <c r="E420">
        <v>6</v>
      </c>
      <c r="F420" t="s">
        <v>382</v>
      </c>
      <c r="G420" t="s">
        <v>66</v>
      </c>
      <c r="H420">
        <v>6</v>
      </c>
      <c r="I420">
        <v>-20</v>
      </c>
      <c r="J420">
        <v>24400</v>
      </c>
      <c r="K420">
        <v>27900</v>
      </c>
      <c r="L420">
        <v>4710</v>
      </c>
      <c r="M420" t="s">
        <v>66</v>
      </c>
      <c r="N420">
        <v>3</v>
      </c>
      <c r="O420" t="s">
        <v>66</v>
      </c>
      <c r="P420">
        <v>9.6999999999999993</v>
      </c>
      <c r="Q420">
        <v>2225</v>
      </c>
      <c r="R420" s="4" t="s">
        <v>60</v>
      </c>
      <c r="S420" s="4" t="s">
        <v>176</v>
      </c>
      <c r="T420">
        <v>15</v>
      </c>
      <c r="U420">
        <v>20</v>
      </c>
      <c r="V420" t="s">
        <v>59</v>
      </c>
      <c r="W420" t="s">
        <v>59</v>
      </c>
      <c r="X420">
        <v>238</v>
      </c>
    </row>
    <row r="421" spans="1:24" x14ac:dyDescent="0.3">
      <c r="A421" t="s">
        <v>545</v>
      </c>
      <c r="C421" t="s">
        <v>375</v>
      </c>
      <c r="D421" t="s">
        <v>384</v>
      </c>
      <c r="E421">
        <v>6</v>
      </c>
      <c r="F421" t="s">
        <v>382</v>
      </c>
      <c r="G421" t="s">
        <v>66</v>
      </c>
      <c r="H421">
        <v>6</v>
      </c>
      <c r="I421">
        <v>-20</v>
      </c>
      <c r="J421">
        <v>28100</v>
      </c>
      <c r="K421">
        <v>33000</v>
      </c>
      <c r="L421">
        <v>4650</v>
      </c>
      <c r="M421" t="s">
        <v>66</v>
      </c>
      <c r="N421">
        <v>3</v>
      </c>
      <c r="O421" t="s">
        <v>66</v>
      </c>
      <c r="P421">
        <v>9.6999999999999993</v>
      </c>
      <c r="Q421">
        <v>2225</v>
      </c>
      <c r="R421" s="4" t="s">
        <v>60</v>
      </c>
      <c r="S421" s="4" t="s">
        <v>176</v>
      </c>
      <c r="T421">
        <v>15</v>
      </c>
      <c r="U421">
        <v>20</v>
      </c>
      <c r="V421" t="s">
        <v>59</v>
      </c>
      <c r="W421" t="s">
        <v>59</v>
      </c>
      <c r="X421">
        <v>262</v>
      </c>
    </row>
    <row r="422" spans="1:24" x14ac:dyDescent="0.3">
      <c r="A422" t="s">
        <v>601</v>
      </c>
      <c r="C422" t="s">
        <v>375</v>
      </c>
      <c r="D422" t="s">
        <v>574</v>
      </c>
      <c r="E422">
        <v>1</v>
      </c>
      <c r="F422" t="s">
        <v>377</v>
      </c>
      <c r="G422" t="s">
        <v>66</v>
      </c>
      <c r="H422">
        <v>4</v>
      </c>
      <c r="I422">
        <v>-20</v>
      </c>
      <c r="J422">
        <v>2700</v>
      </c>
      <c r="K422">
        <v>3100</v>
      </c>
      <c r="L422">
        <v>800</v>
      </c>
      <c r="M422" t="s">
        <v>66</v>
      </c>
      <c r="N422">
        <v>0.5</v>
      </c>
      <c r="O422" t="s">
        <v>66</v>
      </c>
      <c r="P422">
        <v>1.7</v>
      </c>
      <c r="Q422">
        <v>375</v>
      </c>
      <c r="R422" s="4" t="s">
        <v>60</v>
      </c>
      <c r="S422" s="4" t="s">
        <v>61</v>
      </c>
      <c r="T422">
        <v>15</v>
      </c>
      <c r="U422">
        <v>20</v>
      </c>
      <c r="V422" t="s">
        <v>59</v>
      </c>
      <c r="W422" t="s">
        <v>59</v>
      </c>
      <c r="X422">
        <v>40</v>
      </c>
    </row>
    <row r="423" spans="1:24" x14ac:dyDescent="0.3">
      <c r="A423" t="s">
        <v>602</v>
      </c>
      <c r="C423" t="s">
        <v>375</v>
      </c>
      <c r="D423" t="s">
        <v>574</v>
      </c>
      <c r="E423">
        <v>1</v>
      </c>
      <c r="F423" t="s">
        <v>377</v>
      </c>
      <c r="G423" t="s">
        <v>66</v>
      </c>
      <c r="H423">
        <v>4</v>
      </c>
      <c r="I423">
        <v>-20</v>
      </c>
      <c r="J423">
        <v>3200</v>
      </c>
      <c r="K423">
        <v>3800</v>
      </c>
      <c r="L423">
        <v>785</v>
      </c>
      <c r="M423" t="s">
        <v>66</v>
      </c>
      <c r="N423">
        <v>0.5</v>
      </c>
      <c r="O423" t="s">
        <v>66</v>
      </c>
      <c r="P423">
        <v>1.7</v>
      </c>
      <c r="Q423">
        <v>375</v>
      </c>
      <c r="R423" s="4" t="s">
        <v>60</v>
      </c>
      <c r="S423" s="4" t="s">
        <v>61</v>
      </c>
      <c r="T423">
        <v>15</v>
      </c>
      <c r="U423">
        <v>20</v>
      </c>
      <c r="V423" t="s">
        <v>59</v>
      </c>
      <c r="W423" t="s">
        <v>59</v>
      </c>
      <c r="X423">
        <v>42</v>
      </c>
    </row>
    <row r="424" spans="1:24" x14ac:dyDescent="0.3">
      <c r="A424" t="s">
        <v>603</v>
      </c>
      <c r="C424" t="s">
        <v>375</v>
      </c>
      <c r="D424" t="s">
        <v>574</v>
      </c>
      <c r="E424">
        <v>1</v>
      </c>
      <c r="F424" t="s">
        <v>377</v>
      </c>
      <c r="G424" t="s">
        <v>66</v>
      </c>
      <c r="H424">
        <v>4</v>
      </c>
      <c r="I424">
        <v>-20</v>
      </c>
      <c r="J424">
        <v>3800</v>
      </c>
      <c r="K424">
        <v>4400</v>
      </c>
      <c r="L424">
        <v>775</v>
      </c>
      <c r="M424" t="s">
        <v>66</v>
      </c>
      <c r="N424">
        <v>0.5</v>
      </c>
      <c r="O424" t="s">
        <v>66</v>
      </c>
      <c r="P424">
        <v>1.7</v>
      </c>
      <c r="Q424">
        <v>375</v>
      </c>
      <c r="R424" s="4" t="s">
        <v>60</v>
      </c>
      <c r="S424" s="4" t="s">
        <v>61</v>
      </c>
      <c r="T424">
        <v>15</v>
      </c>
      <c r="U424">
        <v>20</v>
      </c>
      <c r="V424" t="s">
        <v>59</v>
      </c>
      <c r="W424" t="s">
        <v>59</v>
      </c>
      <c r="X424">
        <v>46</v>
      </c>
    </row>
    <row r="425" spans="1:24" x14ac:dyDescent="0.3">
      <c r="A425" t="s">
        <v>604</v>
      </c>
      <c r="C425" t="s">
        <v>375</v>
      </c>
      <c r="D425" t="s">
        <v>574</v>
      </c>
      <c r="E425">
        <v>2</v>
      </c>
      <c r="F425" t="s">
        <v>377</v>
      </c>
      <c r="G425" t="s">
        <v>66</v>
      </c>
      <c r="H425">
        <v>4</v>
      </c>
      <c r="I425">
        <v>-20</v>
      </c>
      <c r="J425">
        <v>5100</v>
      </c>
      <c r="K425">
        <v>5900</v>
      </c>
      <c r="L425">
        <v>1600</v>
      </c>
      <c r="M425" t="s">
        <v>66</v>
      </c>
      <c r="N425">
        <v>1</v>
      </c>
      <c r="O425" t="s">
        <v>66</v>
      </c>
      <c r="P425">
        <v>3.3</v>
      </c>
      <c r="Q425">
        <v>750</v>
      </c>
      <c r="R425" s="4" t="s">
        <v>60</v>
      </c>
      <c r="S425" s="4" t="s">
        <v>121</v>
      </c>
      <c r="T425">
        <v>15</v>
      </c>
      <c r="U425">
        <v>20</v>
      </c>
      <c r="V425" t="s">
        <v>59</v>
      </c>
      <c r="W425" t="s">
        <v>59</v>
      </c>
      <c r="X425">
        <v>50</v>
      </c>
    </row>
    <row r="426" spans="1:24" x14ac:dyDescent="0.3">
      <c r="A426" t="s">
        <v>605</v>
      </c>
      <c r="C426" t="s">
        <v>375</v>
      </c>
      <c r="D426" t="s">
        <v>574</v>
      </c>
      <c r="E426">
        <v>2</v>
      </c>
      <c r="F426" t="s">
        <v>377</v>
      </c>
      <c r="G426" t="s">
        <v>66</v>
      </c>
      <c r="H426">
        <v>4</v>
      </c>
      <c r="I426">
        <v>-20</v>
      </c>
      <c r="J426">
        <v>6400</v>
      </c>
      <c r="K426">
        <v>7300</v>
      </c>
      <c r="L426">
        <v>1570</v>
      </c>
      <c r="M426" t="s">
        <v>66</v>
      </c>
      <c r="N426">
        <v>1</v>
      </c>
      <c r="O426" t="s">
        <v>66</v>
      </c>
      <c r="P426">
        <v>3.3</v>
      </c>
      <c r="Q426">
        <v>750</v>
      </c>
      <c r="R426" s="4" t="s">
        <v>60</v>
      </c>
      <c r="S426" s="4" t="s">
        <v>121</v>
      </c>
      <c r="T426">
        <v>15</v>
      </c>
      <c r="U426">
        <v>20</v>
      </c>
      <c r="V426" t="s">
        <v>59</v>
      </c>
      <c r="W426" t="s">
        <v>59</v>
      </c>
      <c r="X426">
        <v>52</v>
      </c>
    </row>
    <row r="427" spans="1:24" x14ac:dyDescent="0.3">
      <c r="A427" t="s">
        <v>606</v>
      </c>
      <c r="C427" t="s">
        <v>375</v>
      </c>
      <c r="D427" t="s">
        <v>574</v>
      </c>
      <c r="E427">
        <v>2</v>
      </c>
      <c r="F427" t="s">
        <v>377</v>
      </c>
      <c r="G427" t="s">
        <v>66</v>
      </c>
      <c r="H427">
        <v>4</v>
      </c>
      <c r="I427">
        <v>-20</v>
      </c>
      <c r="J427">
        <v>8000</v>
      </c>
      <c r="K427">
        <v>9500</v>
      </c>
      <c r="L427">
        <v>1550</v>
      </c>
      <c r="M427" t="s">
        <v>66</v>
      </c>
      <c r="N427">
        <v>1</v>
      </c>
      <c r="O427" t="s">
        <v>66</v>
      </c>
      <c r="P427">
        <v>3.3</v>
      </c>
      <c r="Q427">
        <v>750</v>
      </c>
      <c r="R427" s="4" t="s">
        <v>60</v>
      </c>
      <c r="S427" s="4" t="s">
        <v>121</v>
      </c>
      <c r="T427">
        <v>15</v>
      </c>
      <c r="U427">
        <v>20</v>
      </c>
      <c r="V427" t="s">
        <v>59</v>
      </c>
      <c r="W427" t="s">
        <v>59</v>
      </c>
      <c r="X427">
        <v>55</v>
      </c>
    </row>
    <row r="428" spans="1:24" x14ac:dyDescent="0.3">
      <c r="A428" t="s">
        <v>607</v>
      </c>
      <c r="C428" t="s">
        <v>375</v>
      </c>
      <c r="D428" t="s">
        <v>574</v>
      </c>
      <c r="E428">
        <v>3</v>
      </c>
      <c r="F428" t="s">
        <v>377</v>
      </c>
      <c r="G428" t="s">
        <v>66</v>
      </c>
      <c r="H428">
        <v>4</v>
      </c>
      <c r="I428">
        <v>-20</v>
      </c>
      <c r="J428">
        <v>9400</v>
      </c>
      <c r="K428">
        <v>10900</v>
      </c>
      <c r="L428">
        <v>1570</v>
      </c>
      <c r="M428" t="s">
        <v>66</v>
      </c>
      <c r="N428">
        <v>1.5</v>
      </c>
      <c r="O428" t="s">
        <v>66</v>
      </c>
      <c r="P428">
        <v>4.8</v>
      </c>
      <c r="Q428">
        <v>1100</v>
      </c>
      <c r="R428" s="4" t="s">
        <v>60</v>
      </c>
      <c r="S428" s="4" t="s">
        <v>176</v>
      </c>
      <c r="T428">
        <v>15</v>
      </c>
      <c r="U428">
        <v>20</v>
      </c>
      <c r="V428" t="s">
        <v>59</v>
      </c>
      <c r="W428" t="s">
        <v>59</v>
      </c>
      <c r="X428">
        <v>79</v>
      </c>
    </row>
    <row r="429" spans="1:24" x14ac:dyDescent="0.3">
      <c r="A429" t="s">
        <v>608</v>
      </c>
      <c r="C429" t="s">
        <v>375</v>
      </c>
      <c r="D429" t="s">
        <v>574</v>
      </c>
      <c r="E429">
        <v>3</v>
      </c>
      <c r="F429" t="s">
        <v>377</v>
      </c>
      <c r="G429" t="s">
        <v>66</v>
      </c>
      <c r="H429">
        <v>4</v>
      </c>
      <c r="I429">
        <v>-20</v>
      </c>
      <c r="J429">
        <v>11000</v>
      </c>
      <c r="K429">
        <v>12800</v>
      </c>
      <c r="L429">
        <v>2325</v>
      </c>
      <c r="M429" t="s">
        <v>66</v>
      </c>
      <c r="N429">
        <v>1.5</v>
      </c>
      <c r="O429" t="s">
        <v>66</v>
      </c>
      <c r="P429">
        <v>4.8</v>
      </c>
      <c r="Q429">
        <v>1100</v>
      </c>
      <c r="R429" s="4" t="s">
        <v>60</v>
      </c>
      <c r="S429" s="4" t="s">
        <v>176</v>
      </c>
      <c r="T429">
        <v>15</v>
      </c>
      <c r="U429">
        <v>20</v>
      </c>
      <c r="V429" t="s">
        <v>59</v>
      </c>
      <c r="W429" t="s">
        <v>59</v>
      </c>
      <c r="X429">
        <v>84</v>
      </c>
    </row>
    <row r="430" spans="1:24" x14ac:dyDescent="0.3">
      <c r="A430" t="s">
        <v>609</v>
      </c>
      <c r="C430" t="s">
        <v>375</v>
      </c>
      <c r="D430" t="s">
        <v>574</v>
      </c>
      <c r="E430">
        <v>4</v>
      </c>
      <c r="F430" t="s">
        <v>377</v>
      </c>
      <c r="G430" t="s">
        <v>66</v>
      </c>
      <c r="H430">
        <v>4</v>
      </c>
      <c r="I430">
        <v>-20</v>
      </c>
      <c r="J430">
        <v>12500</v>
      </c>
      <c r="K430">
        <v>14400</v>
      </c>
      <c r="L430">
        <v>3140</v>
      </c>
      <c r="M430" t="s">
        <v>66</v>
      </c>
      <c r="N430">
        <v>2</v>
      </c>
      <c r="O430" t="s">
        <v>66</v>
      </c>
      <c r="P430">
        <v>6.4</v>
      </c>
      <c r="Q430">
        <v>1475</v>
      </c>
      <c r="R430" s="4" t="s">
        <v>60</v>
      </c>
      <c r="S430" s="4" t="s">
        <v>176</v>
      </c>
      <c r="T430">
        <v>15</v>
      </c>
      <c r="U430">
        <v>20</v>
      </c>
      <c r="V430" t="s">
        <v>59</v>
      </c>
      <c r="W430" t="s">
        <v>59</v>
      </c>
      <c r="X430">
        <v>124</v>
      </c>
    </row>
    <row r="431" spans="1:24" x14ac:dyDescent="0.3">
      <c r="A431" t="s">
        <v>610</v>
      </c>
      <c r="C431" t="s">
        <v>375</v>
      </c>
      <c r="D431" t="s">
        <v>574</v>
      </c>
      <c r="E431">
        <v>4</v>
      </c>
      <c r="F431" t="s">
        <v>377</v>
      </c>
      <c r="G431" t="s">
        <v>66</v>
      </c>
      <c r="H431">
        <v>4</v>
      </c>
      <c r="I431">
        <v>-20</v>
      </c>
      <c r="J431">
        <v>14100</v>
      </c>
      <c r="K431">
        <v>16300</v>
      </c>
      <c r="L431">
        <v>3100</v>
      </c>
      <c r="M431" t="s">
        <v>66</v>
      </c>
      <c r="N431">
        <v>2</v>
      </c>
      <c r="O431" t="s">
        <v>66</v>
      </c>
      <c r="P431">
        <v>6.4</v>
      </c>
      <c r="Q431">
        <v>1475</v>
      </c>
      <c r="R431" s="4" t="s">
        <v>60</v>
      </c>
      <c r="S431" s="4" t="s">
        <v>176</v>
      </c>
      <c r="T431">
        <v>15</v>
      </c>
      <c r="U431">
        <v>20</v>
      </c>
      <c r="V431" t="s">
        <v>59</v>
      </c>
      <c r="W431" t="s">
        <v>59</v>
      </c>
      <c r="X431">
        <v>144</v>
      </c>
    </row>
    <row r="432" spans="1:24" x14ac:dyDescent="0.3">
      <c r="A432" t="s">
        <v>611</v>
      </c>
      <c r="C432" t="s">
        <v>375</v>
      </c>
      <c r="D432" t="s">
        <v>574</v>
      </c>
      <c r="E432">
        <v>5</v>
      </c>
      <c r="F432" t="s">
        <v>377</v>
      </c>
      <c r="G432" t="s">
        <v>66</v>
      </c>
      <c r="H432">
        <v>4</v>
      </c>
      <c r="I432">
        <v>-20</v>
      </c>
      <c r="J432">
        <v>15500</v>
      </c>
      <c r="K432">
        <v>17700</v>
      </c>
      <c r="L432">
        <v>3925</v>
      </c>
      <c r="M432" t="s">
        <v>66</v>
      </c>
      <c r="N432">
        <v>2.5</v>
      </c>
      <c r="O432" t="s">
        <v>66</v>
      </c>
      <c r="P432">
        <v>8.1</v>
      </c>
      <c r="Q432">
        <v>1850</v>
      </c>
      <c r="R432" s="4" t="s">
        <v>60</v>
      </c>
      <c r="S432" s="4" t="s">
        <v>176</v>
      </c>
      <c r="T432">
        <v>15</v>
      </c>
      <c r="U432">
        <v>20</v>
      </c>
      <c r="V432" t="s">
        <v>59</v>
      </c>
      <c r="W432" t="s">
        <v>59</v>
      </c>
      <c r="X432">
        <v>191</v>
      </c>
    </row>
    <row r="433" spans="1:24" x14ac:dyDescent="0.3">
      <c r="A433" t="s">
        <v>612</v>
      </c>
      <c r="C433" t="s">
        <v>375</v>
      </c>
      <c r="D433" t="s">
        <v>574</v>
      </c>
      <c r="E433">
        <v>6</v>
      </c>
      <c r="F433" t="s">
        <v>377</v>
      </c>
      <c r="G433" t="s">
        <v>66</v>
      </c>
      <c r="H433">
        <v>4</v>
      </c>
      <c r="I433">
        <v>-20</v>
      </c>
      <c r="J433">
        <v>19500</v>
      </c>
      <c r="K433">
        <v>22500</v>
      </c>
      <c r="L433">
        <v>3140</v>
      </c>
      <c r="M433" t="s">
        <v>66</v>
      </c>
      <c r="N433">
        <v>3</v>
      </c>
      <c r="O433" t="s">
        <v>66</v>
      </c>
      <c r="P433">
        <v>9.6999999999999993</v>
      </c>
      <c r="Q433">
        <v>2225</v>
      </c>
      <c r="R433" s="4" t="s">
        <v>60</v>
      </c>
      <c r="S433" s="4" t="s">
        <v>176</v>
      </c>
      <c r="T433">
        <v>15</v>
      </c>
      <c r="U433">
        <v>20</v>
      </c>
      <c r="V433" t="s">
        <v>59</v>
      </c>
      <c r="W433" t="s">
        <v>59</v>
      </c>
      <c r="X433">
        <v>257</v>
      </c>
    </row>
    <row r="434" spans="1:24" x14ac:dyDescent="0.3">
      <c r="A434" t="s">
        <v>613</v>
      </c>
      <c r="C434" t="s">
        <v>375</v>
      </c>
      <c r="D434" t="s">
        <v>574</v>
      </c>
      <c r="E434">
        <v>6</v>
      </c>
      <c r="F434" t="s">
        <v>377</v>
      </c>
      <c r="G434" t="s">
        <v>66</v>
      </c>
      <c r="H434">
        <v>4</v>
      </c>
      <c r="I434">
        <v>-20</v>
      </c>
      <c r="J434">
        <v>23000</v>
      </c>
      <c r="K434">
        <v>27000</v>
      </c>
      <c r="L434">
        <v>4650</v>
      </c>
      <c r="M434" t="s">
        <v>66</v>
      </c>
      <c r="N434">
        <v>3</v>
      </c>
      <c r="O434" t="s">
        <v>66</v>
      </c>
      <c r="P434">
        <v>9.6999999999999993</v>
      </c>
      <c r="Q434">
        <v>2225</v>
      </c>
      <c r="R434" s="4" t="s">
        <v>60</v>
      </c>
      <c r="S434" s="4" t="s">
        <v>176</v>
      </c>
      <c r="T434">
        <v>15</v>
      </c>
      <c r="U434">
        <v>20</v>
      </c>
      <c r="V434" t="s">
        <v>59</v>
      </c>
      <c r="W434" t="s">
        <v>59</v>
      </c>
      <c r="X434">
        <v>262</v>
      </c>
    </row>
    <row r="435" spans="1:24" x14ac:dyDescent="0.3">
      <c r="A435" t="s">
        <v>614</v>
      </c>
      <c r="C435" t="s">
        <v>375</v>
      </c>
      <c r="D435" t="s">
        <v>574</v>
      </c>
      <c r="E435">
        <v>1</v>
      </c>
      <c r="F435" t="s">
        <v>377</v>
      </c>
      <c r="G435" t="s">
        <v>66</v>
      </c>
      <c r="H435">
        <v>6</v>
      </c>
      <c r="I435">
        <v>-20</v>
      </c>
      <c r="J435">
        <v>3500</v>
      </c>
      <c r="K435">
        <v>4000</v>
      </c>
      <c r="L435">
        <v>800</v>
      </c>
      <c r="M435" t="s">
        <v>66</v>
      </c>
      <c r="N435">
        <v>0.5</v>
      </c>
      <c r="O435" t="s">
        <v>66</v>
      </c>
      <c r="P435">
        <v>1.7</v>
      </c>
      <c r="Q435">
        <v>375</v>
      </c>
      <c r="R435" s="4" t="s">
        <v>60</v>
      </c>
      <c r="S435" s="4" t="s">
        <v>61</v>
      </c>
      <c r="T435">
        <v>15</v>
      </c>
      <c r="U435">
        <v>20</v>
      </c>
      <c r="V435" t="s">
        <v>59</v>
      </c>
      <c r="W435" t="s">
        <v>59</v>
      </c>
      <c r="X435">
        <v>41</v>
      </c>
    </row>
    <row r="436" spans="1:24" x14ac:dyDescent="0.3">
      <c r="A436" t="s">
        <v>615</v>
      </c>
      <c r="C436" t="s">
        <v>375</v>
      </c>
      <c r="D436" t="s">
        <v>574</v>
      </c>
      <c r="E436">
        <v>1</v>
      </c>
      <c r="F436" t="s">
        <v>377</v>
      </c>
      <c r="G436" t="s">
        <v>66</v>
      </c>
      <c r="H436">
        <v>6</v>
      </c>
      <c r="I436">
        <v>-20</v>
      </c>
      <c r="J436">
        <v>4200</v>
      </c>
      <c r="K436">
        <v>4900</v>
      </c>
      <c r="L436">
        <v>785</v>
      </c>
      <c r="M436" t="s">
        <v>66</v>
      </c>
      <c r="N436">
        <v>0.5</v>
      </c>
      <c r="O436" t="s">
        <v>66</v>
      </c>
      <c r="P436">
        <v>1.7</v>
      </c>
      <c r="Q436">
        <v>375</v>
      </c>
      <c r="R436" s="4" t="s">
        <v>60</v>
      </c>
      <c r="S436" s="4" t="s">
        <v>61</v>
      </c>
      <c r="T436">
        <v>15</v>
      </c>
      <c r="U436">
        <v>20</v>
      </c>
      <c r="V436" t="s">
        <v>59</v>
      </c>
      <c r="W436" t="s">
        <v>59</v>
      </c>
      <c r="X436">
        <v>44</v>
      </c>
    </row>
    <row r="437" spans="1:24" x14ac:dyDescent="0.3">
      <c r="A437" t="s">
        <v>616</v>
      </c>
      <c r="C437" t="s">
        <v>375</v>
      </c>
      <c r="D437" t="s">
        <v>574</v>
      </c>
      <c r="E437">
        <v>1</v>
      </c>
      <c r="F437" t="s">
        <v>377</v>
      </c>
      <c r="G437" t="s">
        <v>66</v>
      </c>
      <c r="H437">
        <v>6</v>
      </c>
      <c r="I437">
        <v>-20</v>
      </c>
      <c r="J437">
        <v>4900</v>
      </c>
      <c r="K437">
        <v>5600</v>
      </c>
      <c r="L437">
        <v>775</v>
      </c>
      <c r="M437" t="s">
        <v>66</v>
      </c>
      <c r="N437">
        <v>0.5</v>
      </c>
      <c r="O437" t="s">
        <v>66</v>
      </c>
      <c r="P437">
        <v>1.7</v>
      </c>
      <c r="Q437">
        <v>375</v>
      </c>
      <c r="R437" s="4" t="s">
        <v>60</v>
      </c>
      <c r="S437" s="4" t="s">
        <v>61</v>
      </c>
      <c r="T437">
        <v>15</v>
      </c>
      <c r="U437">
        <v>20</v>
      </c>
      <c r="V437" t="s">
        <v>59</v>
      </c>
      <c r="W437" t="s">
        <v>59</v>
      </c>
      <c r="X437">
        <v>47</v>
      </c>
    </row>
    <row r="438" spans="1:24" x14ac:dyDescent="0.3">
      <c r="A438" t="s">
        <v>617</v>
      </c>
      <c r="C438" t="s">
        <v>375</v>
      </c>
      <c r="D438" t="s">
        <v>574</v>
      </c>
      <c r="E438">
        <v>2</v>
      </c>
      <c r="F438" t="s">
        <v>377</v>
      </c>
      <c r="G438" t="s">
        <v>66</v>
      </c>
      <c r="H438">
        <v>6</v>
      </c>
      <c r="I438">
        <v>-20</v>
      </c>
      <c r="J438">
        <v>6600</v>
      </c>
      <c r="K438">
        <v>7800</v>
      </c>
      <c r="L438">
        <v>775</v>
      </c>
      <c r="M438" t="s">
        <v>66</v>
      </c>
      <c r="N438">
        <v>1</v>
      </c>
      <c r="O438" t="s">
        <v>66</v>
      </c>
      <c r="P438">
        <v>3.3</v>
      </c>
      <c r="Q438">
        <v>750</v>
      </c>
      <c r="R438" s="4" t="s">
        <v>60</v>
      </c>
      <c r="S438" s="4" t="s">
        <v>121</v>
      </c>
      <c r="T438">
        <v>15</v>
      </c>
      <c r="U438">
        <v>20</v>
      </c>
      <c r="V438" t="s">
        <v>59</v>
      </c>
      <c r="W438" t="s">
        <v>59</v>
      </c>
      <c r="X438">
        <v>52</v>
      </c>
    </row>
    <row r="439" spans="1:24" x14ac:dyDescent="0.3">
      <c r="A439" t="s">
        <v>618</v>
      </c>
      <c r="C439" t="s">
        <v>375</v>
      </c>
      <c r="D439" t="s">
        <v>574</v>
      </c>
      <c r="E439">
        <v>2</v>
      </c>
      <c r="F439" t="s">
        <v>377</v>
      </c>
      <c r="G439" t="s">
        <v>66</v>
      </c>
      <c r="H439">
        <v>6</v>
      </c>
      <c r="I439">
        <v>-20</v>
      </c>
      <c r="J439">
        <v>7700</v>
      </c>
      <c r="K439">
        <v>8800</v>
      </c>
      <c r="L439">
        <v>1570</v>
      </c>
      <c r="M439" t="s">
        <v>66</v>
      </c>
      <c r="N439">
        <v>1</v>
      </c>
      <c r="O439" t="s">
        <v>66</v>
      </c>
      <c r="P439">
        <v>3.3</v>
      </c>
      <c r="Q439">
        <v>750</v>
      </c>
      <c r="R439" s="4" t="s">
        <v>60</v>
      </c>
      <c r="S439" s="4" t="s">
        <v>121</v>
      </c>
      <c r="T439">
        <v>15</v>
      </c>
      <c r="U439">
        <v>20</v>
      </c>
      <c r="V439" t="s">
        <v>59</v>
      </c>
      <c r="W439" t="s">
        <v>59</v>
      </c>
      <c r="X439">
        <v>55</v>
      </c>
    </row>
    <row r="440" spans="1:24" x14ac:dyDescent="0.3">
      <c r="A440" t="s">
        <v>619</v>
      </c>
      <c r="C440" t="s">
        <v>375</v>
      </c>
      <c r="D440" t="s">
        <v>574</v>
      </c>
      <c r="E440">
        <v>2</v>
      </c>
      <c r="F440" t="s">
        <v>377</v>
      </c>
      <c r="G440" t="s">
        <v>66</v>
      </c>
      <c r="H440">
        <v>6</v>
      </c>
      <c r="I440">
        <v>-20</v>
      </c>
      <c r="J440">
        <v>9000</v>
      </c>
      <c r="K440">
        <v>10600</v>
      </c>
      <c r="L440">
        <v>1550</v>
      </c>
      <c r="M440" t="s">
        <v>66</v>
      </c>
      <c r="N440">
        <v>1</v>
      </c>
      <c r="O440" t="s">
        <v>66</v>
      </c>
      <c r="P440">
        <v>3.3</v>
      </c>
      <c r="Q440">
        <v>750</v>
      </c>
      <c r="R440" s="4" t="s">
        <v>60</v>
      </c>
      <c r="S440" s="4" t="s">
        <v>121</v>
      </c>
      <c r="T440">
        <v>15</v>
      </c>
      <c r="U440">
        <v>20</v>
      </c>
      <c r="V440" t="s">
        <v>59</v>
      </c>
      <c r="W440" t="s">
        <v>59</v>
      </c>
      <c r="X440">
        <v>58</v>
      </c>
    </row>
    <row r="441" spans="1:24" x14ac:dyDescent="0.3">
      <c r="A441" t="s">
        <v>620</v>
      </c>
      <c r="C441" t="s">
        <v>375</v>
      </c>
      <c r="D441" t="s">
        <v>574</v>
      </c>
      <c r="E441">
        <v>2</v>
      </c>
      <c r="F441" t="s">
        <v>377</v>
      </c>
      <c r="G441" t="s">
        <v>66</v>
      </c>
      <c r="H441">
        <v>6</v>
      </c>
      <c r="I441">
        <v>-20</v>
      </c>
      <c r="J441">
        <v>10500</v>
      </c>
      <c r="K441">
        <v>12400</v>
      </c>
      <c r="L441">
        <v>1550</v>
      </c>
      <c r="M441" t="s">
        <v>66</v>
      </c>
      <c r="N441">
        <v>1</v>
      </c>
      <c r="O441" t="s">
        <v>66</v>
      </c>
      <c r="P441">
        <v>3.3</v>
      </c>
      <c r="Q441">
        <v>750</v>
      </c>
      <c r="R441" s="4" t="s">
        <v>60</v>
      </c>
      <c r="S441" s="4" t="s">
        <v>121</v>
      </c>
      <c r="T441">
        <v>15</v>
      </c>
      <c r="U441">
        <v>20</v>
      </c>
      <c r="V441" t="s">
        <v>59</v>
      </c>
      <c r="W441" t="s">
        <v>59</v>
      </c>
      <c r="X441">
        <v>62</v>
      </c>
    </row>
    <row r="442" spans="1:24" x14ac:dyDescent="0.3">
      <c r="A442" t="s">
        <v>621</v>
      </c>
      <c r="C442" t="s">
        <v>375</v>
      </c>
      <c r="D442" t="s">
        <v>574</v>
      </c>
      <c r="E442">
        <v>3</v>
      </c>
      <c r="F442" t="s">
        <v>377</v>
      </c>
      <c r="G442" t="s">
        <v>66</v>
      </c>
      <c r="H442">
        <v>6</v>
      </c>
      <c r="I442">
        <v>-20</v>
      </c>
      <c r="J442">
        <v>12100</v>
      </c>
      <c r="K442">
        <v>14200</v>
      </c>
      <c r="L442">
        <v>2355</v>
      </c>
      <c r="M442" t="s">
        <v>66</v>
      </c>
      <c r="N442">
        <v>1.5</v>
      </c>
      <c r="O442" t="s">
        <v>66</v>
      </c>
      <c r="P442">
        <v>4.8</v>
      </c>
      <c r="Q442">
        <v>1100</v>
      </c>
      <c r="R442" s="4" t="s">
        <v>60</v>
      </c>
      <c r="S442" s="4" t="s">
        <v>176</v>
      </c>
      <c r="T442">
        <v>15</v>
      </c>
      <c r="U442">
        <v>20</v>
      </c>
      <c r="V442" t="s">
        <v>59</v>
      </c>
      <c r="W442" t="s">
        <v>59</v>
      </c>
      <c r="X442">
        <v>78</v>
      </c>
    </row>
    <row r="443" spans="1:24" x14ac:dyDescent="0.3">
      <c r="A443" t="s">
        <v>622</v>
      </c>
      <c r="C443" t="s">
        <v>375</v>
      </c>
      <c r="D443" t="s">
        <v>574</v>
      </c>
      <c r="E443">
        <v>3</v>
      </c>
      <c r="F443" t="s">
        <v>377</v>
      </c>
      <c r="G443" t="s">
        <v>66</v>
      </c>
      <c r="H443">
        <v>6</v>
      </c>
      <c r="I443">
        <v>-20</v>
      </c>
      <c r="J443">
        <v>14200</v>
      </c>
      <c r="K443">
        <v>16600</v>
      </c>
      <c r="L443">
        <v>2325</v>
      </c>
      <c r="M443" t="s">
        <v>66</v>
      </c>
      <c r="N443">
        <v>1.5</v>
      </c>
      <c r="O443" t="s">
        <v>66</v>
      </c>
      <c r="P443">
        <v>4.8</v>
      </c>
      <c r="Q443">
        <v>1100</v>
      </c>
      <c r="R443" s="4" t="s">
        <v>60</v>
      </c>
      <c r="S443" s="4" t="s">
        <v>176</v>
      </c>
      <c r="T443">
        <v>15</v>
      </c>
      <c r="U443">
        <v>20</v>
      </c>
      <c r="V443" t="s">
        <v>59</v>
      </c>
      <c r="W443" t="s">
        <v>59</v>
      </c>
      <c r="X443">
        <v>85</v>
      </c>
    </row>
    <row r="444" spans="1:24" x14ac:dyDescent="0.3">
      <c r="A444" t="s">
        <v>623</v>
      </c>
      <c r="C444" t="s">
        <v>375</v>
      </c>
      <c r="D444" t="s">
        <v>574</v>
      </c>
      <c r="E444">
        <v>4</v>
      </c>
      <c r="F444" t="s">
        <v>377</v>
      </c>
      <c r="G444" t="s">
        <v>66</v>
      </c>
      <c r="H444">
        <v>6</v>
      </c>
      <c r="I444">
        <v>-20</v>
      </c>
      <c r="J444">
        <v>16200</v>
      </c>
      <c r="K444">
        <v>18700</v>
      </c>
      <c r="L444">
        <v>3140</v>
      </c>
      <c r="M444" t="s">
        <v>66</v>
      </c>
      <c r="N444">
        <v>2</v>
      </c>
      <c r="O444" t="s">
        <v>66</v>
      </c>
      <c r="P444">
        <v>6.4</v>
      </c>
      <c r="Q444">
        <v>1475</v>
      </c>
      <c r="R444" s="4" t="s">
        <v>60</v>
      </c>
      <c r="S444" s="4" t="s">
        <v>176</v>
      </c>
      <c r="T444">
        <v>15</v>
      </c>
      <c r="U444">
        <v>20</v>
      </c>
      <c r="V444" t="s">
        <v>59</v>
      </c>
      <c r="W444" t="s">
        <v>59</v>
      </c>
      <c r="X444">
        <v>124</v>
      </c>
    </row>
    <row r="445" spans="1:24" x14ac:dyDescent="0.3">
      <c r="A445" t="s">
        <v>624</v>
      </c>
      <c r="C445" t="s">
        <v>375</v>
      </c>
      <c r="D445" t="s">
        <v>574</v>
      </c>
      <c r="E445">
        <v>4</v>
      </c>
      <c r="F445" t="s">
        <v>377</v>
      </c>
      <c r="G445" t="s">
        <v>66</v>
      </c>
      <c r="H445">
        <v>6</v>
      </c>
      <c r="I445">
        <v>-20</v>
      </c>
      <c r="J445">
        <v>18200</v>
      </c>
      <c r="K445">
        <v>21000</v>
      </c>
      <c r="L445">
        <v>3100</v>
      </c>
      <c r="M445" t="s">
        <v>66</v>
      </c>
      <c r="N445">
        <v>2</v>
      </c>
      <c r="O445" t="s">
        <v>66</v>
      </c>
      <c r="P445">
        <v>6.4</v>
      </c>
      <c r="Q445">
        <v>1475</v>
      </c>
      <c r="R445" s="4" t="s">
        <v>60</v>
      </c>
      <c r="S445" s="4" t="s">
        <v>176</v>
      </c>
      <c r="T445">
        <v>15</v>
      </c>
      <c r="U445">
        <v>20</v>
      </c>
      <c r="V445" t="s">
        <v>59</v>
      </c>
      <c r="W445" t="s">
        <v>59</v>
      </c>
      <c r="X445">
        <v>147</v>
      </c>
    </row>
    <row r="446" spans="1:24" x14ac:dyDescent="0.3">
      <c r="A446" t="s">
        <v>625</v>
      </c>
      <c r="C446" t="s">
        <v>375</v>
      </c>
      <c r="D446" t="s">
        <v>574</v>
      </c>
      <c r="E446">
        <v>5</v>
      </c>
      <c r="F446" t="s">
        <v>377</v>
      </c>
      <c r="G446" t="s">
        <v>66</v>
      </c>
      <c r="H446">
        <v>6</v>
      </c>
      <c r="I446">
        <v>-20</v>
      </c>
      <c r="J446">
        <v>20000</v>
      </c>
      <c r="K446">
        <v>22800</v>
      </c>
      <c r="L446">
        <v>3925</v>
      </c>
      <c r="M446" t="s">
        <v>66</v>
      </c>
      <c r="N446">
        <v>2.5</v>
      </c>
      <c r="O446" t="s">
        <v>66</v>
      </c>
      <c r="P446">
        <v>8.1</v>
      </c>
      <c r="Q446">
        <v>1850</v>
      </c>
      <c r="R446" s="4" t="s">
        <v>60</v>
      </c>
      <c r="S446" s="4" t="s">
        <v>176</v>
      </c>
      <c r="T446">
        <v>15</v>
      </c>
      <c r="U446">
        <v>20</v>
      </c>
      <c r="V446" t="s">
        <v>59</v>
      </c>
      <c r="W446" t="s">
        <v>59</v>
      </c>
      <c r="X446">
        <v>195</v>
      </c>
    </row>
    <row r="447" spans="1:24" x14ac:dyDescent="0.3">
      <c r="A447" t="s">
        <v>626</v>
      </c>
      <c r="C447" t="s">
        <v>375</v>
      </c>
      <c r="D447" t="s">
        <v>574</v>
      </c>
      <c r="E447">
        <v>6</v>
      </c>
      <c r="F447" t="s">
        <v>377</v>
      </c>
      <c r="G447" t="s">
        <v>66</v>
      </c>
      <c r="H447">
        <v>6</v>
      </c>
      <c r="I447">
        <v>-20</v>
      </c>
      <c r="J447">
        <v>24400</v>
      </c>
      <c r="K447">
        <v>27900</v>
      </c>
      <c r="L447">
        <v>4710</v>
      </c>
      <c r="M447" t="s">
        <v>66</v>
      </c>
      <c r="N447">
        <v>3</v>
      </c>
      <c r="O447" t="s">
        <v>66</v>
      </c>
      <c r="P447">
        <v>9.6999999999999993</v>
      </c>
      <c r="Q447">
        <v>2225</v>
      </c>
      <c r="R447" s="4" t="s">
        <v>60</v>
      </c>
      <c r="S447" s="4" t="s">
        <v>176</v>
      </c>
      <c r="T447">
        <v>15</v>
      </c>
      <c r="U447">
        <v>20</v>
      </c>
      <c r="V447" t="s">
        <v>59</v>
      </c>
      <c r="W447" t="s">
        <v>59</v>
      </c>
      <c r="X447">
        <v>238</v>
      </c>
    </row>
    <row r="448" spans="1:24" x14ac:dyDescent="0.3">
      <c r="A448" t="s">
        <v>627</v>
      </c>
      <c r="C448" t="s">
        <v>375</v>
      </c>
      <c r="D448" t="s">
        <v>574</v>
      </c>
      <c r="E448">
        <v>6</v>
      </c>
      <c r="F448" t="s">
        <v>377</v>
      </c>
      <c r="G448" t="s">
        <v>66</v>
      </c>
      <c r="H448">
        <v>6</v>
      </c>
      <c r="I448">
        <v>-20</v>
      </c>
      <c r="J448">
        <v>28100</v>
      </c>
      <c r="K448">
        <v>33000</v>
      </c>
      <c r="L448">
        <v>4650</v>
      </c>
      <c r="M448" t="s">
        <v>66</v>
      </c>
      <c r="N448">
        <v>3</v>
      </c>
      <c r="O448" t="s">
        <v>66</v>
      </c>
      <c r="P448">
        <v>9.6999999999999993</v>
      </c>
      <c r="Q448">
        <v>2225</v>
      </c>
      <c r="R448" s="4" t="s">
        <v>60</v>
      </c>
      <c r="S448" s="4" t="s">
        <v>176</v>
      </c>
      <c r="T448">
        <v>15</v>
      </c>
      <c r="U448">
        <v>20</v>
      </c>
      <c r="V448" t="s">
        <v>59</v>
      </c>
      <c r="W448" t="s">
        <v>59</v>
      </c>
      <c r="X448">
        <v>262</v>
      </c>
    </row>
    <row r="449" spans="1:24" x14ac:dyDescent="0.3">
      <c r="A449" t="s">
        <v>655</v>
      </c>
      <c r="C449" t="s">
        <v>375</v>
      </c>
      <c r="D449" t="s">
        <v>574</v>
      </c>
      <c r="E449">
        <v>1</v>
      </c>
      <c r="F449" t="s">
        <v>381</v>
      </c>
      <c r="G449" t="s">
        <v>66</v>
      </c>
      <c r="H449">
        <v>4</v>
      </c>
      <c r="I449">
        <v>-20</v>
      </c>
      <c r="J449">
        <v>2700</v>
      </c>
      <c r="K449">
        <v>3100</v>
      </c>
      <c r="L449">
        <v>800</v>
      </c>
      <c r="M449" t="s">
        <v>66</v>
      </c>
      <c r="N449">
        <v>0.5</v>
      </c>
      <c r="O449" t="s">
        <v>66</v>
      </c>
      <c r="P449">
        <v>1.7</v>
      </c>
      <c r="Q449">
        <v>375</v>
      </c>
      <c r="R449" s="4" t="s">
        <v>60</v>
      </c>
      <c r="S449" s="4" t="s">
        <v>61</v>
      </c>
      <c r="T449">
        <v>15</v>
      </c>
      <c r="U449">
        <v>20</v>
      </c>
      <c r="V449" t="s">
        <v>59</v>
      </c>
      <c r="W449" t="s">
        <v>59</v>
      </c>
      <c r="X449">
        <v>40</v>
      </c>
    </row>
    <row r="450" spans="1:24" x14ac:dyDescent="0.3">
      <c r="A450" t="s">
        <v>656</v>
      </c>
      <c r="C450" t="s">
        <v>375</v>
      </c>
      <c r="D450" t="s">
        <v>574</v>
      </c>
      <c r="E450">
        <v>1</v>
      </c>
      <c r="F450" t="s">
        <v>381</v>
      </c>
      <c r="G450" t="s">
        <v>66</v>
      </c>
      <c r="H450">
        <v>4</v>
      </c>
      <c r="I450">
        <v>-20</v>
      </c>
      <c r="J450">
        <v>3200</v>
      </c>
      <c r="K450">
        <v>3800</v>
      </c>
      <c r="L450">
        <v>785</v>
      </c>
      <c r="M450" t="s">
        <v>66</v>
      </c>
      <c r="N450">
        <v>0.5</v>
      </c>
      <c r="O450" t="s">
        <v>66</v>
      </c>
      <c r="P450">
        <v>1.7</v>
      </c>
      <c r="Q450">
        <v>375</v>
      </c>
      <c r="R450" s="4" t="s">
        <v>60</v>
      </c>
      <c r="S450" s="4" t="s">
        <v>61</v>
      </c>
      <c r="T450">
        <v>15</v>
      </c>
      <c r="U450">
        <v>20</v>
      </c>
      <c r="V450" t="s">
        <v>59</v>
      </c>
      <c r="W450" t="s">
        <v>59</v>
      </c>
      <c r="X450">
        <v>42</v>
      </c>
    </row>
    <row r="451" spans="1:24" x14ac:dyDescent="0.3">
      <c r="A451" t="s">
        <v>657</v>
      </c>
      <c r="C451" t="s">
        <v>375</v>
      </c>
      <c r="D451" t="s">
        <v>574</v>
      </c>
      <c r="E451">
        <v>1</v>
      </c>
      <c r="F451" t="s">
        <v>381</v>
      </c>
      <c r="G451" t="s">
        <v>66</v>
      </c>
      <c r="H451">
        <v>4</v>
      </c>
      <c r="I451">
        <v>-20</v>
      </c>
      <c r="J451">
        <v>3800</v>
      </c>
      <c r="K451">
        <v>4400</v>
      </c>
      <c r="L451">
        <v>775</v>
      </c>
      <c r="M451" t="s">
        <v>66</v>
      </c>
      <c r="N451">
        <v>0.5</v>
      </c>
      <c r="O451" t="s">
        <v>66</v>
      </c>
      <c r="P451">
        <v>1.7</v>
      </c>
      <c r="Q451">
        <v>375</v>
      </c>
      <c r="R451" s="4" t="s">
        <v>60</v>
      </c>
      <c r="S451" s="4" t="s">
        <v>61</v>
      </c>
      <c r="T451">
        <v>15</v>
      </c>
      <c r="U451">
        <v>20</v>
      </c>
      <c r="V451" t="s">
        <v>59</v>
      </c>
      <c r="W451" t="s">
        <v>59</v>
      </c>
      <c r="X451">
        <v>46</v>
      </c>
    </row>
    <row r="452" spans="1:24" x14ac:dyDescent="0.3">
      <c r="A452" t="s">
        <v>658</v>
      </c>
      <c r="C452" t="s">
        <v>375</v>
      </c>
      <c r="D452" t="s">
        <v>574</v>
      </c>
      <c r="E452">
        <v>2</v>
      </c>
      <c r="F452" t="s">
        <v>381</v>
      </c>
      <c r="G452" t="s">
        <v>66</v>
      </c>
      <c r="H452">
        <v>4</v>
      </c>
      <c r="I452">
        <v>-20</v>
      </c>
      <c r="J452">
        <v>5100</v>
      </c>
      <c r="K452">
        <v>5900</v>
      </c>
      <c r="L452">
        <v>1600</v>
      </c>
      <c r="M452" t="s">
        <v>66</v>
      </c>
      <c r="N452">
        <v>1</v>
      </c>
      <c r="O452" t="s">
        <v>66</v>
      </c>
      <c r="P452">
        <v>3.3</v>
      </c>
      <c r="Q452">
        <v>750</v>
      </c>
      <c r="R452" s="4" t="s">
        <v>60</v>
      </c>
      <c r="S452" s="4" t="s">
        <v>121</v>
      </c>
      <c r="T452">
        <v>15</v>
      </c>
      <c r="U452">
        <v>20</v>
      </c>
      <c r="V452" t="s">
        <v>59</v>
      </c>
      <c r="W452" t="s">
        <v>59</v>
      </c>
      <c r="X452">
        <v>50</v>
      </c>
    </row>
    <row r="453" spans="1:24" x14ac:dyDescent="0.3">
      <c r="A453" t="s">
        <v>659</v>
      </c>
      <c r="C453" t="s">
        <v>375</v>
      </c>
      <c r="D453" t="s">
        <v>574</v>
      </c>
      <c r="E453">
        <v>2</v>
      </c>
      <c r="F453" t="s">
        <v>381</v>
      </c>
      <c r="G453" t="s">
        <v>66</v>
      </c>
      <c r="H453">
        <v>4</v>
      </c>
      <c r="I453">
        <v>-20</v>
      </c>
      <c r="J453">
        <v>6400</v>
      </c>
      <c r="K453">
        <v>7300</v>
      </c>
      <c r="L453">
        <v>1570</v>
      </c>
      <c r="M453" t="s">
        <v>66</v>
      </c>
      <c r="N453">
        <v>1</v>
      </c>
      <c r="O453" t="s">
        <v>66</v>
      </c>
      <c r="P453">
        <v>3.3</v>
      </c>
      <c r="Q453">
        <v>750</v>
      </c>
      <c r="R453" s="4" t="s">
        <v>60</v>
      </c>
      <c r="S453" s="4" t="s">
        <v>121</v>
      </c>
      <c r="T453">
        <v>15</v>
      </c>
      <c r="U453">
        <v>20</v>
      </c>
      <c r="V453" t="s">
        <v>59</v>
      </c>
      <c r="W453" t="s">
        <v>59</v>
      </c>
      <c r="X453">
        <v>52</v>
      </c>
    </row>
    <row r="454" spans="1:24" x14ac:dyDescent="0.3">
      <c r="A454" t="s">
        <v>660</v>
      </c>
      <c r="C454" t="s">
        <v>375</v>
      </c>
      <c r="D454" t="s">
        <v>574</v>
      </c>
      <c r="E454">
        <v>2</v>
      </c>
      <c r="F454" t="s">
        <v>381</v>
      </c>
      <c r="G454" t="s">
        <v>66</v>
      </c>
      <c r="H454">
        <v>4</v>
      </c>
      <c r="I454">
        <v>-20</v>
      </c>
      <c r="J454">
        <v>8000</v>
      </c>
      <c r="K454">
        <v>9500</v>
      </c>
      <c r="L454">
        <v>1550</v>
      </c>
      <c r="M454" t="s">
        <v>66</v>
      </c>
      <c r="N454">
        <v>1</v>
      </c>
      <c r="O454" t="s">
        <v>66</v>
      </c>
      <c r="P454">
        <v>3.3</v>
      </c>
      <c r="Q454">
        <v>750</v>
      </c>
      <c r="R454" s="4" t="s">
        <v>60</v>
      </c>
      <c r="S454" s="4" t="s">
        <v>121</v>
      </c>
      <c r="T454">
        <v>15</v>
      </c>
      <c r="U454">
        <v>20</v>
      </c>
      <c r="V454" t="s">
        <v>59</v>
      </c>
      <c r="W454" t="s">
        <v>59</v>
      </c>
      <c r="X454">
        <v>55</v>
      </c>
    </row>
    <row r="455" spans="1:24" x14ac:dyDescent="0.3">
      <c r="A455" t="s">
        <v>661</v>
      </c>
      <c r="C455" t="s">
        <v>375</v>
      </c>
      <c r="D455" t="s">
        <v>574</v>
      </c>
      <c r="E455">
        <v>3</v>
      </c>
      <c r="F455" t="s">
        <v>381</v>
      </c>
      <c r="G455" t="s">
        <v>66</v>
      </c>
      <c r="H455">
        <v>4</v>
      </c>
      <c r="I455">
        <v>-20</v>
      </c>
      <c r="J455">
        <v>9400</v>
      </c>
      <c r="K455">
        <v>10900</v>
      </c>
      <c r="L455">
        <v>1570</v>
      </c>
      <c r="M455" t="s">
        <v>66</v>
      </c>
      <c r="N455">
        <v>1.5</v>
      </c>
      <c r="O455" t="s">
        <v>66</v>
      </c>
      <c r="P455">
        <v>4.8</v>
      </c>
      <c r="Q455">
        <v>1100</v>
      </c>
      <c r="R455" s="4" t="s">
        <v>60</v>
      </c>
      <c r="S455" s="4" t="s">
        <v>176</v>
      </c>
      <c r="T455">
        <v>15</v>
      </c>
      <c r="U455">
        <v>20</v>
      </c>
      <c r="V455" t="s">
        <v>59</v>
      </c>
      <c r="W455" t="s">
        <v>59</v>
      </c>
      <c r="X455">
        <v>79</v>
      </c>
    </row>
    <row r="456" spans="1:24" x14ac:dyDescent="0.3">
      <c r="A456" t="s">
        <v>662</v>
      </c>
      <c r="C456" t="s">
        <v>375</v>
      </c>
      <c r="D456" t="s">
        <v>574</v>
      </c>
      <c r="E456">
        <v>3</v>
      </c>
      <c r="F456" t="s">
        <v>381</v>
      </c>
      <c r="G456" t="s">
        <v>66</v>
      </c>
      <c r="H456">
        <v>4</v>
      </c>
      <c r="I456">
        <v>-20</v>
      </c>
      <c r="J456">
        <v>11000</v>
      </c>
      <c r="K456">
        <v>12800</v>
      </c>
      <c r="L456">
        <v>2325</v>
      </c>
      <c r="M456" t="s">
        <v>66</v>
      </c>
      <c r="N456">
        <v>1.5</v>
      </c>
      <c r="O456" t="s">
        <v>66</v>
      </c>
      <c r="P456">
        <v>4.8</v>
      </c>
      <c r="Q456">
        <v>1100</v>
      </c>
      <c r="R456" s="4" t="s">
        <v>60</v>
      </c>
      <c r="S456" s="4" t="s">
        <v>176</v>
      </c>
      <c r="T456">
        <v>15</v>
      </c>
      <c r="U456">
        <v>20</v>
      </c>
      <c r="V456" t="s">
        <v>59</v>
      </c>
      <c r="W456" t="s">
        <v>59</v>
      </c>
      <c r="X456">
        <v>84</v>
      </c>
    </row>
    <row r="457" spans="1:24" x14ac:dyDescent="0.3">
      <c r="A457" t="s">
        <v>663</v>
      </c>
      <c r="C457" t="s">
        <v>375</v>
      </c>
      <c r="D457" t="s">
        <v>574</v>
      </c>
      <c r="E457">
        <v>4</v>
      </c>
      <c r="F457" t="s">
        <v>381</v>
      </c>
      <c r="G457" t="s">
        <v>66</v>
      </c>
      <c r="H457">
        <v>4</v>
      </c>
      <c r="I457">
        <v>-20</v>
      </c>
      <c r="J457">
        <v>12500</v>
      </c>
      <c r="K457">
        <v>14400</v>
      </c>
      <c r="L457">
        <v>3140</v>
      </c>
      <c r="M457" t="s">
        <v>66</v>
      </c>
      <c r="N457">
        <v>2</v>
      </c>
      <c r="O457" t="s">
        <v>66</v>
      </c>
      <c r="P457">
        <v>6.4</v>
      </c>
      <c r="Q457">
        <v>1475</v>
      </c>
      <c r="R457" s="4" t="s">
        <v>60</v>
      </c>
      <c r="S457" s="4" t="s">
        <v>176</v>
      </c>
      <c r="T457">
        <v>15</v>
      </c>
      <c r="U457">
        <v>20</v>
      </c>
      <c r="V457" t="s">
        <v>59</v>
      </c>
      <c r="W457" t="s">
        <v>59</v>
      </c>
      <c r="X457">
        <v>124</v>
      </c>
    </row>
    <row r="458" spans="1:24" x14ac:dyDescent="0.3">
      <c r="A458" t="s">
        <v>664</v>
      </c>
      <c r="C458" t="s">
        <v>375</v>
      </c>
      <c r="D458" t="s">
        <v>574</v>
      </c>
      <c r="E458">
        <v>4</v>
      </c>
      <c r="F458" t="s">
        <v>381</v>
      </c>
      <c r="G458" t="s">
        <v>66</v>
      </c>
      <c r="H458">
        <v>4</v>
      </c>
      <c r="I458">
        <v>-20</v>
      </c>
      <c r="J458">
        <v>14100</v>
      </c>
      <c r="K458">
        <v>16300</v>
      </c>
      <c r="L458">
        <v>3100</v>
      </c>
      <c r="M458" t="s">
        <v>66</v>
      </c>
      <c r="N458">
        <v>2</v>
      </c>
      <c r="O458" t="s">
        <v>66</v>
      </c>
      <c r="P458">
        <v>6.4</v>
      </c>
      <c r="Q458">
        <v>1475</v>
      </c>
      <c r="R458" s="4" t="s">
        <v>60</v>
      </c>
      <c r="S458" s="4" t="s">
        <v>176</v>
      </c>
      <c r="T458">
        <v>15</v>
      </c>
      <c r="U458">
        <v>20</v>
      </c>
      <c r="V458" t="s">
        <v>59</v>
      </c>
      <c r="W458" t="s">
        <v>59</v>
      </c>
      <c r="X458">
        <v>144</v>
      </c>
    </row>
    <row r="459" spans="1:24" x14ac:dyDescent="0.3">
      <c r="A459" t="s">
        <v>665</v>
      </c>
      <c r="C459" t="s">
        <v>375</v>
      </c>
      <c r="D459" t="s">
        <v>574</v>
      </c>
      <c r="E459">
        <v>5</v>
      </c>
      <c r="F459" t="s">
        <v>381</v>
      </c>
      <c r="G459" t="s">
        <v>66</v>
      </c>
      <c r="H459">
        <v>4</v>
      </c>
      <c r="I459">
        <v>-20</v>
      </c>
      <c r="J459">
        <v>15500</v>
      </c>
      <c r="K459">
        <v>17700</v>
      </c>
      <c r="L459">
        <v>3925</v>
      </c>
      <c r="M459" t="s">
        <v>66</v>
      </c>
      <c r="N459">
        <v>2.5</v>
      </c>
      <c r="O459" t="s">
        <v>66</v>
      </c>
      <c r="P459">
        <v>8.1</v>
      </c>
      <c r="Q459">
        <v>1850</v>
      </c>
      <c r="R459" s="4" t="s">
        <v>60</v>
      </c>
      <c r="S459" s="4" t="s">
        <v>176</v>
      </c>
      <c r="T459">
        <v>15</v>
      </c>
      <c r="U459">
        <v>20</v>
      </c>
      <c r="V459" t="s">
        <v>59</v>
      </c>
      <c r="W459" t="s">
        <v>59</v>
      </c>
      <c r="X459">
        <v>191</v>
      </c>
    </row>
    <row r="460" spans="1:24" x14ac:dyDescent="0.3">
      <c r="A460" t="s">
        <v>666</v>
      </c>
      <c r="C460" t="s">
        <v>375</v>
      </c>
      <c r="D460" t="s">
        <v>574</v>
      </c>
      <c r="E460">
        <v>6</v>
      </c>
      <c r="F460" t="s">
        <v>381</v>
      </c>
      <c r="G460" t="s">
        <v>66</v>
      </c>
      <c r="H460">
        <v>4</v>
      </c>
      <c r="I460">
        <v>-20</v>
      </c>
      <c r="J460">
        <v>19500</v>
      </c>
      <c r="K460">
        <v>22500</v>
      </c>
      <c r="L460">
        <v>3140</v>
      </c>
      <c r="M460" t="s">
        <v>66</v>
      </c>
      <c r="N460">
        <v>3</v>
      </c>
      <c r="O460" t="s">
        <v>66</v>
      </c>
      <c r="P460">
        <v>9.6999999999999993</v>
      </c>
      <c r="Q460">
        <v>2225</v>
      </c>
      <c r="R460" s="4" t="s">
        <v>60</v>
      </c>
      <c r="S460" s="4" t="s">
        <v>176</v>
      </c>
      <c r="T460">
        <v>15</v>
      </c>
      <c r="U460">
        <v>20</v>
      </c>
      <c r="V460" t="s">
        <v>59</v>
      </c>
      <c r="W460" t="s">
        <v>59</v>
      </c>
      <c r="X460">
        <v>257</v>
      </c>
    </row>
    <row r="461" spans="1:24" x14ac:dyDescent="0.3">
      <c r="A461" t="s">
        <v>667</v>
      </c>
      <c r="C461" t="s">
        <v>375</v>
      </c>
      <c r="D461" t="s">
        <v>574</v>
      </c>
      <c r="E461">
        <v>6</v>
      </c>
      <c r="F461" t="s">
        <v>381</v>
      </c>
      <c r="G461" t="s">
        <v>66</v>
      </c>
      <c r="H461">
        <v>4</v>
      </c>
      <c r="I461">
        <v>-20</v>
      </c>
      <c r="J461">
        <v>23000</v>
      </c>
      <c r="K461">
        <v>27000</v>
      </c>
      <c r="L461">
        <v>4650</v>
      </c>
      <c r="M461" t="s">
        <v>66</v>
      </c>
      <c r="N461">
        <v>3</v>
      </c>
      <c r="O461" t="s">
        <v>66</v>
      </c>
      <c r="P461">
        <v>9.6999999999999993</v>
      </c>
      <c r="Q461">
        <v>2225</v>
      </c>
      <c r="R461" s="4" t="s">
        <v>60</v>
      </c>
      <c r="S461" s="4" t="s">
        <v>176</v>
      </c>
      <c r="T461">
        <v>15</v>
      </c>
      <c r="U461">
        <v>20</v>
      </c>
      <c r="V461" t="s">
        <v>59</v>
      </c>
      <c r="W461" t="s">
        <v>59</v>
      </c>
      <c r="X461">
        <v>262</v>
      </c>
    </row>
    <row r="462" spans="1:24" x14ac:dyDescent="0.3">
      <c r="A462" t="s">
        <v>668</v>
      </c>
      <c r="C462" t="s">
        <v>375</v>
      </c>
      <c r="D462" t="s">
        <v>574</v>
      </c>
      <c r="E462">
        <v>1</v>
      </c>
      <c r="F462" t="s">
        <v>381</v>
      </c>
      <c r="G462" t="s">
        <v>66</v>
      </c>
      <c r="H462">
        <v>6</v>
      </c>
      <c r="I462">
        <v>-20</v>
      </c>
      <c r="J462">
        <v>3500</v>
      </c>
      <c r="K462">
        <v>4000</v>
      </c>
      <c r="L462">
        <v>800</v>
      </c>
      <c r="M462" t="s">
        <v>66</v>
      </c>
      <c r="N462">
        <v>0.5</v>
      </c>
      <c r="O462" t="s">
        <v>66</v>
      </c>
      <c r="P462">
        <v>1.7</v>
      </c>
      <c r="Q462">
        <v>375</v>
      </c>
      <c r="R462" s="4" t="s">
        <v>60</v>
      </c>
      <c r="S462" s="4" t="s">
        <v>61</v>
      </c>
      <c r="T462">
        <v>15</v>
      </c>
      <c r="U462">
        <v>20</v>
      </c>
      <c r="V462" t="s">
        <v>59</v>
      </c>
      <c r="W462" t="s">
        <v>59</v>
      </c>
      <c r="X462">
        <v>41</v>
      </c>
    </row>
    <row r="463" spans="1:24" x14ac:dyDescent="0.3">
      <c r="A463" t="s">
        <v>669</v>
      </c>
      <c r="C463" t="s">
        <v>375</v>
      </c>
      <c r="D463" t="s">
        <v>574</v>
      </c>
      <c r="E463">
        <v>1</v>
      </c>
      <c r="F463" t="s">
        <v>381</v>
      </c>
      <c r="G463" t="s">
        <v>66</v>
      </c>
      <c r="H463">
        <v>6</v>
      </c>
      <c r="I463">
        <v>-20</v>
      </c>
      <c r="J463">
        <v>4200</v>
      </c>
      <c r="K463">
        <v>4900</v>
      </c>
      <c r="L463">
        <v>785</v>
      </c>
      <c r="M463" t="s">
        <v>66</v>
      </c>
      <c r="N463">
        <v>0.5</v>
      </c>
      <c r="O463" t="s">
        <v>66</v>
      </c>
      <c r="P463">
        <v>1.7</v>
      </c>
      <c r="Q463">
        <v>375</v>
      </c>
      <c r="R463" s="4" t="s">
        <v>60</v>
      </c>
      <c r="S463" s="4" t="s">
        <v>61</v>
      </c>
      <c r="T463">
        <v>15</v>
      </c>
      <c r="U463">
        <v>20</v>
      </c>
      <c r="V463" t="s">
        <v>59</v>
      </c>
      <c r="W463" t="s">
        <v>59</v>
      </c>
      <c r="X463">
        <v>44</v>
      </c>
    </row>
    <row r="464" spans="1:24" x14ac:dyDescent="0.3">
      <c r="A464" t="s">
        <v>670</v>
      </c>
      <c r="C464" t="s">
        <v>375</v>
      </c>
      <c r="D464" t="s">
        <v>574</v>
      </c>
      <c r="E464">
        <v>1</v>
      </c>
      <c r="F464" t="s">
        <v>381</v>
      </c>
      <c r="G464" t="s">
        <v>66</v>
      </c>
      <c r="H464">
        <v>6</v>
      </c>
      <c r="I464">
        <v>-20</v>
      </c>
      <c r="J464">
        <v>4900</v>
      </c>
      <c r="K464">
        <v>5600</v>
      </c>
      <c r="L464">
        <v>775</v>
      </c>
      <c r="M464" t="s">
        <v>66</v>
      </c>
      <c r="N464">
        <v>0.5</v>
      </c>
      <c r="O464" t="s">
        <v>66</v>
      </c>
      <c r="P464">
        <v>1.7</v>
      </c>
      <c r="Q464">
        <v>375</v>
      </c>
      <c r="R464" s="4" t="s">
        <v>60</v>
      </c>
      <c r="S464" s="4" t="s">
        <v>61</v>
      </c>
      <c r="T464">
        <v>15</v>
      </c>
      <c r="U464">
        <v>20</v>
      </c>
      <c r="V464" t="s">
        <v>59</v>
      </c>
      <c r="W464" t="s">
        <v>59</v>
      </c>
      <c r="X464">
        <v>47</v>
      </c>
    </row>
    <row r="465" spans="1:24" x14ac:dyDescent="0.3">
      <c r="A465" t="s">
        <v>671</v>
      </c>
      <c r="C465" t="s">
        <v>375</v>
      </c>
      <c r="D465" t="s">
        <v>574</v>
      </c>
      <c r="E465">
        <v>2</v>
      </c>
      <c r="F465" t="s">
        <v>381</v>
      </c>
      <c r="G465" t="s">
        <v>66</v>
      </c>
      <c r="H465">
        <v>6</v>
      </c>
      <c r="I465">
        <v>-20</v>
      </c>
      <c r="J465">
        <v>6600</v>
      </c>
      <c r="K465">
        <v>7800</v>
      </c>
      <c r="L465">
        <v>775</v>
      </c>
      <c r="M465" t="s">
        <v>66</v>
      </c>
      <c r="N465">
        <v>1</v>
      </c>
      <c r="O465" t="s">
        <v>66</v>
      </c>
      <c r="P465">
        <v>3.3</v>
      </c>
      <c r="Q465">
        <v>750</v>
      </c>
      <c r="R465" s="4" t="s">
        <v>60</v>
      </c>
      <c r="S465" s="4" t="s">
        <v>121</v>
      </c>
      <c r="T465">
        <v>15</v>
      </c>
      <c r="U465">
        <v>20</v>
      </c>
      <c r="V465" t="s">
        <v>59</v>
      </c>
      <c r="W465" t="s">
        <v>59</v>
      </c>
      <c r="X465">
        <v>52</v>
      </c>
    </row>
    <row r="466" spans="1:24" x14ac:dyDescent="0.3">
      <c r="A466" t="s">
        <v>672</v>
      </c>
      <c r="C466" t="s">
        <v>375</v>
      </c>
      <c r="D466" t="s">
        <v>574</v>
      </c>
      <c r="E466">
        <v>2</v>
      </c>
      <c r="F466" t="s">
        <v>381</v>
      </c>
      <c r="G466" t="s">
        <v>66</v>
      </c>
      <c r="H466">
        <v>6</v>
      </c>
      <c r="I466">
        <v>-20</v>
      </c>
      <c r="J466">
        <v>7700</v>
      </c>
      <c r="K466">
        <v>8800</v>
      </c>
      <c r="L466">
        <v>1570</v>
      </c>
      <c r="M466" t="s">
        <v>66</v>
      </c>
      <c r="N466">
        <v>1</v>
      </c>
      <c r="O466" t="s">
        <v>66</v>
      </c>
      <c r="P466">
        <v>3.3</v>
      </c>
      <c r="Q466">
        <v>750</v>
      </c>
      <c r="R466" s="4" t="s">
        <v>60</v>
      </c>
      <c r="S466" s="4" t="s">
        <v>121</v>
      </c>
      <c r="T466">
        <v>15</v>
      </c>
      <c r="U466">
        <v>20</v>
      </c>
      <c r="V466" t="s">
        <v>59</v>
      </c>
      <c r="W466" t="s">
        <v>59</v>
      </c>
      <c r="X466">
        <v>55</v>
      </c>
    </row>
    <row r="467" spans="1:24" x14ac:dyDescent="0.3">
      <c r="A467" t="s">
        <v>673</v>
      </c>
      <c r="C467" t="s">
        <v>375</v>
      </c>
      <c r="D467" t="s">
        <v>574</v>
      </c>
      <c r="E467">
        <v>2</v>
      </c>
      <c r="F467" t="s">
        <v>381</v>
      </c>
      <c r="G467" t="s">
        <v>66</v>
      </c>
      <c r="H467">
        <v>6</v>
      </c>
      <c r="I467">
        <v>-20</v>
      </c>
      <c r="J467">
        <v>9000</v>
      </c>
      <c r="K467">
        <v>10600</v>
      </c>
      <c r="L467">
        <v>1550</v>
      </c>
      <c r="M467" t="s">
        <v>66</v>
      </c>
      <c r="N467">
        <v>1</v>
      </c>
      <c r="O467" t="s">
        <v>66</v>
      </c>
      <c r="P467">
        <v>3.3</v>
      </c>
      <c r="Q467">
        <v>750</v>
      </c>
      <c r="R467" s="4" t="s">
        <v>60</v>
      </c>
      <c r="S467" s="4" t="s">
        <v>121</v>
      </c>
      <c r="T467">
        <v>15</v>
      </c>
      <c r="U467">
        <v>20</v>
      </c>
      <c r="V467" t="s">
        <v>59</v>
      </c>
      <c r="W467" t="s">
        <v>59</v>
      </c>
      <c r="X467">
        <v>58</v>
      </c>
    </row>
    <row r="468" spans="1:24" x14ac:dyDescent="0.3">
      <c r="A468" t="s">
        <v>674</v>
      </c>
      <c r="C468" t="s">
        <v>375</v>
      </c>
      <c r="D468" t="s">
        <v>574</v>
      </c>
      <c r="E468">
        <v>2</v>
      </c>
      <c r="F468" t="s">
        <v>381</v>
      </c>
      <c r="G468" t="s">
        <v>66</v>
      </c>
      <c r="H468">
        <v>6</v>
      </c>
      <c r="I468">
        <v>-20</v>
      </c>
      <c r="J468">
        <v>10500</v>
      </c>
      <c r="K468">
        <v>12400</v>
      </c>
      <c r="L468">
        <v>1550</v>
      </c>
      <c r="M468" t="s">
        <v>66</v>
      </c>
      <c r="N468">
        <v>1</v>
      </c>
      <c r="O468" t="s">
        <v>66</v>
      </c>
      <c r="P468">
        <v>3.3</v>
      </c>
      <c r="Q468">
        <v>750</v>
      </c>
      <c r="R468" s="4" t="s">
        <v>60</v>
      </c>
      <c r="S468" s="4" t="s">
        <v>121</v>
      </c>
      <c r="T468">
        <v>15</v>
      </c>
      <c r="U468">
        <v>20</v>
      </c>
      <c r="V468" t="s">
        <v>59</v>
      </c>
      <c r="W468" t="s">
        <v>59</v>
      </c>
      <c r="X468">
        <v>62</v>
      </c>
    </row>
    <row r="469" spans="1:24" x14ac:dyDescent="0.3">
      <c r="A469" t="s">
        <v>675</v>
      </c>
      <c r="C469" t="s">
        <v>375</v>
      </c>
      <c r="D469" t="s">
        <v>574</v>
      </c>
      <c r="E469">
        <v>3</v>
      </c>
      <c r="F469" t="s">
        <v>381</v>
      </c>
      <c r="G469" t="s">
        <v>66</v>
      </c>
      <c r="H469">
        <v>6</v>
      </c>
      <c r="I469">
        <v>-20</v>
      </c>
      <c r="J469">
        <v>12100</v>
      </c>
      <c r="K469">
        <v>14200</v>
      </c>
      <c r="L469">
        <v>2355</v>
      </c>
      <c r="M469" t="s">
        <v>66</v>
      </c>
      <c r="N469">
        <v>1.5</v>
      </c>
      <c r="O469" t="s">
        <v>66</v>
      </c>
      <c r="P469">
        <v>4.8</v>
      </c>
      <c r="Q469">
        <v>1100</v>
      </c>
      <c r="R469" s="4" t="s">
        <v>60</v>
      </c>
      <c r="S469" s="4" t="s">
        <v>176</v>
      </c>
      <c r="T469">
        <v>15</v>
      </c>
      <c r="U469">
        <v>20</v>
      </c>
      <c r="V469" t="s">
        <v>59</v>
      </c>
      <c r="W469" t="s">
        <v>59</v>
      </c>
      <c r="X469">
        <v>78</v>
      </c>
    </row>
    <row r="470" spans="1:24" x14ac:dyDescent="0.3">
      <c r="A470" t="s">
        <v>676</v>
      </c>
      <c r="C470" t="s">
        <v>375</v>
      </c>
      <c r="D470" t="s">
        <v>574</v>
      </c>
      <c r="E470">
        <v>3</v>
      </c>
      <c r="F470" t="s">
        <v>381</v>
      </c>
      <c r="G470" t="s">
        <v>66</v>
      </c>
      <c r="H470">
        <v>6</v>
      </c>
      <c r="I470">
        <v>-20</v>
      </c>
      <c r="J470">
        <v>14200</v>
      </c>
      <c r="K470">
        <v>16600</v>
      </c>
      <c r="L470">
        <v>2325</v>
      </c>
      <c r="M470" t="s">
        <v>66</v>
      </c>
      <c r="N470">
        <v>1.5</v>
      </c>
      <c r="O470" t="s">
        <v>66</v>
      </c>
      <c r="P470">
        <v>4.8</v>
      </c>
      <c r="Q470">
        <v>1100</v>
      </c>
      <c r="R470" s="4" t="s">
        <v>60</v>
      </c>
      <c r="S470" s="4" t="s">
        <v>176</v>
      </c>
      <c r="T470">
        <v>15</v>
      </c>
      <c r="U470">
        <v>20</v>
      </c>
      <c r="V470" t="s">
        <v>59</v>
      </c>
      <c r="W470" t="s">
        <v>59</v>
      </c>
      <c r="X470">
        <v>85</v>
      </c>
    </row>
    <row r="471" spans="1:24" x14ac:dyDescent="0.3">
      <c r="A471" t="s">
        <v>677</v>
      </c>
      <c r="C471" t="s">
        <v>375</v>
      </c>
      <c r="D471" t="s">
        <v>574</v>
      </c>
      <c r="E471">
        <v>4</v>
      </c>
      <c r="F471" t="s">
        <v>381</v>
      </c>
      <c r="G471" t="s">
        <v>66</v>
      </c>
      <c r="H471">
        <v>6</v>
      </c>
      <c r="I471">
        <v>-20</v>
      </c>
      <c r="J471">
        <v>16200</v>
      </c>
      <c r="K471">
        <v>18700</v>
      </c>
      <c r="L471">
        <v>3140</v>
      </c>
      <c r="M471" t="s">
        <v>66</v>
      </c>
      <c r="N471">
        <v>2</v>
      </c>
      <c r="O471" t="s">
        <v>66</v>
      </c>
      <c r="P471">
        <v>6.4</v>
      </c>
      <c r="Q471">
        <v>1475</v>
      </c>
      <c r="R471" s="4" t="s">
        <v>60</v>
      </c>
      <c r="S471" s="4" t="s">
        <v>176</v>
      </c>
      <c r="T471">
        <v>15</v>
      </c>
      <c r="U471">
        <v>20</v>
      </c>
      <c r="V471" t="s">
        <v>59</v>
      </c>
      <c r="W471" t="s">
        <v>59</v>
      </c>
      <c r="X471">
        <v>124</v>
      </c>
    </row>
    <row r="472" spans="1:24" x14ac:dyDescent="0.3">
      <c r="A472" t="s">
        <v>678</v>
      </c>
      <c r="C472" t="s">
        <v>375</v>
      </c>
      <c r="D472" t="s">
        <v>574</v>
      </c>
      <c r="E472">
        <v>4</v>
      </c>
      <c r="F472" t="s">
        <v>381</v>
      </c>
      <c r="G472" t="s">
        <v>66</v>
      </c>
      <c r="H472">
        <v>6</v>
      </c>
      <c r="I472">
        <v>-20</v>
      </c>
      <c r="J472">
        <v>18200</v>
      </c>
      <c r="K472">
        <v>21000</v>
      </c>
      <c r="L472">
        <v>3100</v>
      </c>
      <c r="M472" t="s">
        <v>66</v>
      </c>
      <c r="N472">
        <v>2</v>
      </c>
      <c r="O472" t="s">
        <v>66</v>
      </c>
      <c r="P472">
        <v>6.4</v>
      </c>
      <c r="Q472">
        <v>1475</v>
      </c>
      <c r="R472" s="4" t="s">
        <v>60</v>
      </c>
      <c r="S472" s="4" t="s">
        <v>176</v>
      </c>
      <c r="T472">
        <v>15</v>
      </c>
      <c r="U472">
        <v>20</v>
      </c>
      <c r="V472" t="s">
        <v>59</v>
      </c>
      <c r="W472" t="s">
        <v>59</v>
      </c>
      <c r="X472">
        <v>147</v>
      </c>
    </row>
    <row r="473" spans="1:24" x14ac:dyDescent="0.3">
      <c r="A473" t="s">
        <v>679</v>
      </c>
      <c r="C473" t="s">
        <v>375</v>
      </c>
      <c r="D473" t="s">
        <v>574</v>
      </c>
      <c r="E473">
        <v>5</v>
      </c>
      <c r="F473" t="s">
        <v>381</v>
      </c>
      <c r="G473" t="s">
        <v>66</v>
      </c>
      <c r="H473">
        <v>6</v>
      </c>
      <c r="I473">
        <v>-20</v>
      </c>
      <c r="J473">
        <v>20000</v>
      </c>
      <c r="K473">
        <v>22800</v>
      </c>
      <c r="L473">
        <v>3925</v>
      </c>
      <c r="M473" t="s">
        <v>66</v>
      </c>
      <c r="N473">
        <v>2.5</v>
      </c>
      <c r="O473" t="s">
        <v>66</v>
      </c>
      <c r="P473">
        <v>8.1</v>
      </c>
      <c r="Q473">
        <v>1850</v>
      </c>
      <c r="R473" s="4" t="s">
        <v>60</v>
      </c>
      <c r="S473" s="4" t="s">
        <v>176</v>
      </c>
      <c r="T473">
        <v>15</v>
      </c>
      <c r="U473">
        <v>20</v>
      </c>
      <c r="V473" t="s">
        <v>59</v>
      </c>
      <c r="W473" t="s">
        <v>59</v>
      </c>
      <c r="X473">
        <v>195</v>
      </c>
    </row>
    <row r="474" spans="1:24" x14ac:dyDescent="0.3">
      <c r="A474" t="s">
        <v>680</v>
      </c>
      <c r="C474" t="s">
        <v>375</v>
      </c>
      <c r="D474" t="s">
        <v>574</v>
      </c>
      <c r="E474">
        <v>6</v>
      </c>
      <c r="F474" t="s">
        <v>381</v>
      </c>
      <c r="G474" t="s">
        <v>66</v>
      </c>
      <c r="H474">
        <v>6</v>
      </c>
      <c r="I474">
        <v>-20</v>
      </c>
      <c r="J474">
        <v>24400</v>
      </c>
      <c r="K474">
        <v>27900</v>
      </c>
      <c r="L474">
        <v>4710</v>
      </c>
      <c r="M474" t="s">
        <v>66</v>
      </c>
      <c r="N474">
        <v>3</v>
      </c>
      <c r="O474" t="s">
        <v>66</v>
      </c>
      <c r="P474">
        <v>9.6999999999999993</v>
      </c>
      <c r="Q474">
        <v>2225</v>
      </c>
      <c r="R474" s="4" t="s">
        <v>60</v>
      </c>
      <c r="S474" s="4" t="s">
        <v>176</v>
      </c>
      <c r="T474">
        <v>15</v>
      </c>
      <c r="U474">
        <v>20</v>
      </c>
      <c r="V474" t="s">
        <v>59</v>
      </c>
      <c r="W474" t="s">
        <v>59</v>
      </c>
      <c r="X474">
        <v>238</v>
      </c>
    </row>
    <row r="475" spans="1:24" x14ac:dyDescent="0.3">
      <c r="A475" t="s">
        <v>681</v>
      </c>
      <c r="C475" t="s">
        <v>375</v>
      </c>
      <c r="D475" t="s">
        <v>574</v>
      </c>
      <c r="E475">
        <v>6</v>
      </c>
      <c r="F475" t="s">
        <v>381</v>
      </c>
      <c r="G475" t="s">
        <v>66</v>
      </c>
      <c r="H475">
        <v>6</v>
      </c>
      <c r="I475">
        <v>-20</v>
      </c>
      <c r="J475">
        <v>28100</v>
      </c>
      <c r="K475">
        <v>33000</v>
      </c>
      <c r="L475">
        <v>4650</v>
      </c>
      <c r="M475" t="s">
        <v>66</v>
      </c>
      <c r="N475">
        <v>3</v>
      </c>
      <c r="O475" t="s">
        <v>66</v>
      </c>
      <c r="P475">
        <v>9.6999999999999993</v>
      </c>
      <c r="Q475">
        <v>2225</v>
      </c>
      <c r="R475" s="4" t="s">
        <v>60</v>
      </c>
      <c r="S475" s="4" t="s">
        <v>176</v>
      </c>
      <c r="T475">
        <v>15</v>
      </c>
      <c r="U475">
        <v>20</v>
      </c>
      <c r="V475" t="s">
        <v>59</v>
      </c>
      <c r="W475" t="s">
        <v>59</v>
      </c>
      <c r="X475">
        <v>262</v>
      </c>
    </row>
    <row r="476" spans="1:24" x14ac:dyDescent="0.3">
      <c r="A476" t="s">
        <v>709</v>
      </c>
      <c r="C476" t="s">
        <v>375</v>
      </c>
      <c r="D476" t="s">
        <v>574</v>
      </c>
      <c r="E476">
        <v>1</v>
      </c>
      <c r="F476" t="s">
        <v>382</v>
      </c>
      <c r="G476" t="s">
        <v>66</v>
      </c>
      <c r="H476">
        <v>4</v>
      </c>
      <c r="I476">
        <v>-20</v>
      </c>
      <c r="J476">
        <v>2700</v>
      </c>
      <c r="K476">
        <v>3100</v>
      </c>
      <c r="L476">
        <v>800</v>
      </c>
      <c r="M476" t="s">
        <v>66</v>
      </c>
      <c r="N476">
        <v>0.5</v>
      </c>
      <c r="O476" t="s">
        <v>66</v>
      </c>
      <c r="P476">
        <v>1.7</v>
      </c>
      <c r="Q476">
        <v>375</v>
      </c>
      <c r="R476" s="4" t="s">
        <v>60</v>
      </c>
      <c r="S476" s="4" t="s">
        <v>61</v>
      </c>
      <c r="T476">
        <v>15</v>
      </c>
      <c r="U476">
        <v>20</v>
      </c>
      <c r="V476" t="s">
        <v>59</v>
      </c>
      <c r="W476" t="s">
        <v>59</v>
      </c>
      <c r="X476">
        <v>40</v>
      </c>
    </row>
    <row r="477" spans="1:24" x14ac:dyDescent="0.3">
      <c r="A477" t="s">
        <v>710</v>
      </c>
      <c r="C477" t="s">
        <v>375</v>
      </c>
      <c r="D477" t="s">
        <v>574</v>
      </c>
      <c r="E477">
        <v>1</v>
      </c>
      <c r="F477" t="s">
        <v>382</v>
      </c>
      <c r="G477" t="s">
        <v>66</v>
      </c>
      <c r="H477">
        <v>4</v>
      </c>
      <c r="I477">
        <v>-20</v>
      </c>
      <c r="J477">
        <v>3200</v>
      </c>
      <c r="K477">
        <v>3800</v>
      </c>
      <c r="L477">
        <v>785</v>
      </c>
      <c r="M477" t="s">
        <v>66</v>
      </c>
      <c r="N477">
        <v>0.5</v>
      </c>
      <c r="O477" t="s">
        <v>66</v>
      </c>
      <c r="P477">
        <v>1.7</v>
      </c>
      <c r="Q477">
        <v>375</v>
      </c>
      <c r="R477" s="4" t="s">
        <v>60</v>
      </c>
      <c r="S477" s="4" t="s">
        <v>61</v>
      </c>
      <c r="T477">
        <v>15</v>
      </c>
      <c r="U477">
        <v>20</v>
      </c>
      <c r="V477" t="s">
        <v>59</v>
      </c>
      <c r="W477" t="s">
        <v>59</v>
      </c>
      <c r="X477">
        <v>42</v>
      </c>
    </row>
    <row r="478" spans="1:24" x14ac:dyDescent="0.3">
      <c r="A478" t="s">
        <v>711</v>
      </c>
      <c r="C478" t="s">
        <v>375</v>
      </c>
      <c r="D478" t="s">
        <v>574</v>
      </c>
      <c r="E478">
        <v>1</v>
      </c>
      <c r="F478" t="s">
        <v>382</v>
      </c>
      <c r="G478" t="s">
        <v>66</v>
      </c>
      <c r="H478">
        <v>4</v>
      </c>
      <c r="I478">
        <v>-20</v>
      </c>
      <c r="J478">
        <v>3800</v>
      </c>
      <c r="K478">
        <v>4400</v>
      </c>
      <c r="L478">
        <v>775</v>
      </c>
      <c r="M478" t="s">
        <v>66</v>
      </c>
      <c r="N478">
        <v>0.5</v>
      </c>
      <c r="O478" t="s">
        <v>66</v>
      </c>
      <c r="P478">
        <v>1.7</v>
      </c>
      <c r="Q478">
        <v>375</v>
      </c>
      <c r="R478" s="4" t="s">
        <v>60</v>
      </c>
      <c r="S478" s="4" t="s">
        <v>61</v>
      </c>
      <c r="T478">
        <v>15</v>
      </c>
      <c r="U478">
        <v>20</v>
      </c>
      <c r="V478" t="s">
        <v>59</v>
      </c>
      <c r="W478" t="s">
        <v>59</v>
      </c>
      <c r="X478">
        <v>46</v>
      </c>
    </row>
    <row r="479" spans="1:24" x14ac:dyDescent="0.3">
      <c r="A479" t="s">
        <v>712</v>
      </c>
      <c r="C479" t="s">
        <v>375</v>
      </c>
      <c r="D479" t="s">
        <v>574</v>
      </c>
      <c r="E479">
        <v>2</v>
      </c>
      <c r="F479" t="s">
        <v>382</v>
      </c>
      <c r="G479" t="s">
        <v>66</v>
      </c>
      <c r="H479">
        <v>4</v>
      </c>
      <c r="I479">
        <v>-20</v>
      </c>
      <c r="J479">
        <v>5100</v>
      </c>
      <c r="K479">
        <v>5900</v>
      </c>
      <c r="L479">
        <v>1600</v>
      </c>
      <c r="M479" t="s">
        <v>66</v>
      </c>
      <c r="N479">
        <v>1</v>
      </c>
      <c r="O479" t="s">
        <v>66</v>
      </c>
      <c r="P479">
        <v>3.3</v>
      </c>
      <c r="Q479">
        <v>750</v>
      </c>
      <c r="R479" s="4" t="s">
        <v>60</v>
      </c>
      <c r="S479" s="4" t="s">
        <v>121</v>
      </c>
      <c r="T479">
        <v>15</v>
      </c>
      <c r="U479">
        <v>20</v>
      </c>
      <c r="V479" t="s">
        <v>59</v>
      </c>
      <c r="W479" t="s">
        <v>59</v>
      </c>
      <c r="X479">
        <v>50</v>
      </c>
    </row>
    <row r="480" spans="1:24" x14ac:dyDescent="0.3">
      <c r="A480" t="s">
        <v>713</v>
      </c>
      <c r="C480" t="s">
        <v>375</v>
      </c>
      <c r="D480" t="s">
        <v>574</v>
      </c>
      <c r="E480">
        <v>2</v>
      </c>
      <c r="F480" t="s">
        <v>382</v>
      </c>
      <c r="G480" t="s">
        <v>66</v>
      </c>
      <c r="H480">
        <v>4</v>
      </c>
      <c r="I480">
        <v>-20</v>
      </c>
      <c r="J480">
        <v>6400</v>
      </c>
      <c r="K480">
        <v>7300</v>
      </c>
      <c r="L480">
        <v>1570</v>
      </c>
      <c r="M480" t="s">
        <v>66</v>
      </c>
      <c r="N480">
        <v>1</v>
      </c>
      <c r="O480" t="s">
        <v>66</v>
      </c>
      <c r="P480">
        <v>3.3</v>
      </c>
      <c r="Q480">
        <v>750</v>
      </c>
      <c r="R480" s="4" t="s">
        <v>60</v>
      </c>
      <c r="S480" s="4" t="s">
        <v>121</v>
      </c>
      <c r="T480">
        <v>15</v>
      </c>
      <c r="U480">
        <v>20</v>
      </c>
      <c r="V480" t="s">
        <v>59</v>
      </c>
      <c r="W480" t="s">
        <v>59</v>
      </c>
      <c r="X480">
        <v>52</v>
      </c>
    </row>
    <row r="481" spans="1:24" x14ac:dyDescent="0.3">
      <c r="A481" t="s">
        <v>714</v>
      </c>
      <c r="C481" t="s">
        <v>375</v>
      </c>
      <c r="D481" t="s">
        <v>574</v>
      </c>
      <c r="E481">
        <v>2</v>
      </c>
      <c r="F481" t="s">
        <v>382</v>
      </c>
      <c r="G481" t="s">
        <v>66</v>
      </c>
      <c r="H481">
        <v>4</v>
      </c>
      <c r="I481">
        <v>-20</v>
      </c>
      <c r="J481">
        <v>8000</v>
      </c>
      <c r="K481">
        <v>9500</v>
      </c>
      <c r="L481">
        <v>1550</v>
      </c>
      <c r="M481" t="s">
        <v>66</v>
      </c>
      <c r="N481">
        <v>1</v>
      </c>
      <c r="O481" t="s">
        <v>66</v>
      </c>
      <c r="P481">
        <v>3.3</v>
      </c>
      <c r="Q481">
        <v>750</v>
      </c>
      <c r="R481" s="4" t="s">
        <v>60</v>
      </c>
      <c r="S481" s="4" t="s">
        <v>121</v>
      </c>
      <c r="T481">
        <v>15</v>
      </c>
      <c r="U481">
        <v>20</v>
      </c>
      <c r="V481" t="s">
        <v>59</v>
      </c>
      <c r="W481" t="s">
        <v>59</v>
      </c>
      <c r="X481">
        <v>55</v>
      </c>
    </row>
    <row r="482" spans="1:24" x14ac:dyDescent="0.3">
      <c r="A482" t="s">
        <v>715</v>
      </c>
      <c r="C482" t="s">
        <v>375</v>
      </c>
      <c r="D482" t="s">
        <v>574</v>
      </c>
      <c r="E482">
        <v>3</v>
      </c>
      <c r="F482" t="s">
        <v>382</v>
      </c>
      <c r="G482" t="s">
        <v>66</v>
      </c>
      <c r="H482">
        <v>4</v>
      </c>
      <c r="I482">
        <v>-20</v>
      </c>
      <c r="J482">
        <v>9400</v>
      </c>
      <c r="K482">
        <v>10900</v>
      </c>
      <c r="L482">
        <v>1570</v>
      </c>
      <c r="M482" t="s">
        <v>66</v>
      </c>
      <c r="N482">
        <v>1.5</v>
      </c>
      <c r="O482" t="s">
        <v>66</v>
      </c>
      <c r="P482">
        <v>4.8</v>
      </c>
      <c r="Q482">
        <v>1100</v>
      </c>
      <c r="R482" s="4" t="s">
        <v>60</v>
      </c>
      <c r="S482" s="4" t="s">
        <v>176</v>
      </c>
      <c r="T482">
        <v>15</v>
      </c>
      <c r="U482">
        <v>20</v>
      </c>
      <c r="V482" t="s">
        <v>59</v>
      </c>
      <c r="W482" t="s">
        <v>59</v>
      </c>
      <c r="X482">
        <v>79</v>
      </c>
    </row>
    <row r="483" spans="1:24" x14ac:dyDescent="0.3">
      <c r="A483" t="s">
        <v>716</v>
      </c>
      <c r="C483" t="s">
        <v>375</v>
      </c>
      <c r="D483" t="s">
        <v>574</v>
      </c>
      <c r="E483">
        <v>3</v>
      </c>
      <c r="F483" t="s">
        <v>382</v>
      </c>
      <c r="G483" t="s">
        <v>66</v>
      </c>
      <c r="H483">
        <v>4</v>
      </c>
      <c r="I483">
        <v>-20</v>
      </c>
      <c r="J483">
        <v>11000</v>
      </c>
      <c r="K483">
        <v>12800</v>
      </c>
      <c r="L483">
        <v>2325</v>
      </c>
      <c r="M483" t="s">
        <v>66</v>
      </c>
      <c r="N483">
        <v>1.5</v>
      </c>
      <c r="O483" t="s">
        <v>66</v>
      </c>
      <c r="P483">
        <v>4.8</v>
      </c>
      <c r="Q483">
        <v>1100</v>
      </c>
      <c r="R483" s="4" t="s">
        <v>60</v>
      </c>
      <c r="S483" s="4" t="s">
        <v>176</v>
      </c>
      <c r="T483">
        <v>15</v>
      </c>
      <c r="U483">
        <v>20</v>
      </c>
      <c r="V483" t="s">
        <v>59</v>
      </c>
      <c r="W483" t="s">
        <v>59</v>
      </c>
      <c r="X483">
        <v>84</v>
      </c>
    </row>
    <row r="484" spans="1:24" x14ac:dyDescent="0.3">
      <c r="A484" t="s">
        <v>717</v>
      </c>
      <c r="C484" t="s">
        <v>375</v>
      </c>
      <c r="D484" t="s">
        <v>574</v>
      </c>
      <c r="E484">
        <v>4</v>
      </c>
      <c r="F484" t="s">
        <v>382</v>
      </c>
      <c r="G484" t="s">
        <v>66</v>
      </c>
      <c r="H484">
        <v>4</v>
      </c>
      <c r="I484">
        <v>-20</v>
      </c>
      <c r="J484">
        <v>12500</v>
      </c>
      <c r="K484">
        <v>14400</v>
      </c>
      <c r="L484">
        <v>3140</v>
      </c>
      <c r="M484" t="s">
        <v>66</v>
      </c>
      <c r="N484">
        <v>2</v>
      </c>
      <c r="O484" t="s">
        <v>66</v>
      </c>
      <c r="P484">
        <v>6.4</v>
      </c>
      <c r="Q484">
        <v>1475</v>
      </c>
      <c r="R484" s="4" t="s">
        <v>60</v>
      </c>
      <c r="S484" s="4" t="s">
        <v>176</v>
      </c>
      <c r="T484">
        <v>15</v>
      </c>
      <c r="U484">
        <v>20</v>
      </c>
      <c r="V484" t="s">
        <v>59</v>
      </c>
      <c r="W484" t="s">
        <v>59</v>
      </c>
      <c r="X484">
        <v>124</v>
      </c>
    </row>
    <row r="485" spans="1:24" x14ac:dyDescent="0.3">
      <c r="A485" t="s">
        <v>718</v>
      </c>
      <c r="C485" t="s">
        <v>375</v>
      </c>
      <c r="D485" t="s">
        <v>574</v>
      </c>
      <c r="E485">
        <v>4</v>
      </c>
      <c r="F485" t="s">
        <v>382</v>
      </c>
      <c r="G485" t="s">
        <v>66</v>
      </c>
      <c r="H485">
        <v>4</v>
      </c>
      <c r="I485">
        <v>-20</v>
      </c>
      <c r="J485">
        <v>14100</v>
      </c>
      <c r="K485">
        <v>16300</v>
      </c>
      <c r="L485">
        <v>3100</v>
      </c>
      <c r="M485" t="s">
        <v>66</v>
      </c>
      <c r="N485">
        <v>2</v>
      </c>
      <c r="O485" t="s">
        <v>66</v>
      </c>
      <c r="P485">
        <v>6.4</v>
      </c>
      <c r="Q485">
        <v>1475</v>
      </c>
      <c r="R485" s="4" t="s">
        <v>60</v>
      </c>
      <c r="S485" s="4" t="s">
        <v>176</v>
      </c>
      <c r="T485">
        <v>15</v>
      </c>
      <c r="U485">
        <v>20</v>
      </c>
      <c r="V485" t="s">
        <v>59</v>
      </c>
      <c r="W485" t="s">
        <v>59</v>
      </c>
      <c r="X485">
        <v>144</v>
      </c>
    </row>
    <row r="486" spans="1:24" x14ac:dyDescent="0.3">
      <c r="A486" t="s">
        <v>719</v>
      </c>
      <c r="C486" t="s">
        <v>375</v>
      </c>
      <c r="D486" t="s">
        <v>574</v>
      </c>
      <c r="E486">
        <v>5</v>
      </c>
      <c r="F486" t="s">
        <v>382</v>
      </c>
      <c r="G486" t="s">
        <v>66</v>
      </c>
      <c r="H486">
        <v>4</v>
      </c>
      <c r="I486">
        <v>-20</v>
      </c>
      <c r="J486">
        <v>15500</v>
      </c>
      <c r="K486">
        <v>17700</v>
      </c>
      <c r="L486">
        <v>3925</v>
      </c>
      <c r="M486" t="s">
        <v>66</v>
      </c>
      <c r="N486">
        <v>2.5</v>
      </c>
      <c r="O486" t="s">
        <v>66</v>
      </c>
      <c r="P486">
        <v>8.1</v>
      </c>
      <c r="Q486">
        <v>1850</v>
      </c>
      <c r="R486" s="4" t="s">
        <v>60</v>
      </c>
      <c r="S486" s="4" t="s">
        <v>176</v>
      </c>
      <c r="T486">
        <v>15</v>
      </c>
      <c r="U486">
        <v>20</v>
      </c>
      <c r="V486" t="s">
        <v>59</v>
      </c>
      <c r="W486" t="s">
        <v>59</v>
      </c>
      <c r="X486">
        <v>191</v>
      </c>
    </row>
    <row r="487" spans="1:24" x14ac:dyDescent="0.3">
      <c r="A487" t="s">
        <v>720</v>
      </c>
      <c r="C487" t="s">
        <v>375</v>
      </c>
      <c r="D487" t="s">
        <v>574</v>
      </c>
      <c r="E487">
        <v>6</v>
      </c>
      <c r="F487" t="s">
        <v>382</v>
      </c>
      <c r="G487" t="s">
        <v>66</v>
      </c>
      <c r="H487">
        <v>4</v>
      </c>
      <c r="I487">
        <v>-20</v>
      </c>
      <c r="J487">
        <v>19500</v>
      </c>
      <c r="K487">
        <v>22500</v>
      </c>
      <c r="L487">
        <v>3140</v>
      </c>
      <c r="M487" t="s">
        <v>66</v>
      </c>
      <c r="N487">
        <v>3</v>
      </c>
      <c r="O487" t="s">
        <v>66</v>
      </c>
      <c r="P487">
        <v>9.6999999999999993</v>
      </c>
      <c r="Q487">
        <v>2225</v>
      </c>
      <c r="R487" s="4" t="s">
        <v>60</v>
      </c>
      <c r="S487" s="4" t="s">
        <v>176</v>
      </c>
      <c r="T487">
        <v>15</v>
      </c>
      <c r="U487">
        <v>20</v>
      </c>
      <c r="V487" t="s">
        <v>59</v>
      </c>
      <c r="W487" t="s">
        <v>59</v>
      </c>
      <c r="X487">
        <v>257</v>
      </c>
    </row>
    <row r="488" spans="1:24" x14ac:dyDescent="0.3">
      <c r="A488" t="s">
        <v>721</v>
      </c>
      <c r="C488" t="s">
        <v>375</v>
      </c>
      <c r="D488" t="s">
        <v>574</v>
      </c>
      <c r="E488">
        <v>6</v>
      </c>
      <c r="F488" t="s">
        <v>382</v>
      </c>
      <c r="G488" t="s">
        <v>66</v>
      </c>
      <c r="H488">
        <v>4</v>
      </c>
      <c r="I488">
        <v>-20</v>
      </c>
      <c r="J488">
        <v>23000</v>
      </c>
      <c r="K488">
        <v>27000</v>
      </c>
      <c r="L488">
        <v>4650</v>
      </c>
      <c r="M488" t="s">
        <v>66</v>
      </c>
      <c r="N488">
        <v>3</v>
      </c>
      <c r="O488" t="s">
        <v>66</v>
      </c>
      <c r="P488">
        <v>9.6999999999999993</v>
      </c>
      <c r="Q488">
        <v>2225</v>
      </c>
      <c r="R488" s="4" t="s">
        <v>60</v>
      </c>
      <c r="S488" s="4" t="s">
        <v>176</v>
      </c>
      <c r="T488">
        <v>15</v>
      </c>
      <c r="U488">
        <v>20</v>
      </c>
      <c r="V488" t="s">
        <v>59</v>
      </c>
      <c r="W488" t="s">
        <v>59</v>
      </c>
      <c r="X488">
        <v>262</v>
      </c>
    </row>
    <row r="489" spans="1:24" x14ac:dyDescent="0.3">
      <c r="A489" t="s">
        <v>722</v>
      </c>
      <c r="C489" t="s">
        <v>375</v>
      </c>
      <c r="D489" t="s">
        <v>574</v>
      </c>
      <c r="E489">
        <v>1</v>
      </c>
      <c r="F489" t="s">
        <v>382</v>
      </c>
      <c r="G489" t="s">
        <v>66</v>
      </c>
      <c r="H489">
        <v>6</v>
      </c>
      <c r="I489">
        <v>-20</v>
      </c>
      <c r="J489">
        <v>3500</v>
      </c>
      <c r="K489">
        <v>4000</v>
      </c>
      <c r="L489">
        <v>800</v>
      </c>
      <c r="M489" t="s">
        <v>66</v>
      </c>
      <c r="N489">
        <v>0.5</v>
      </c>
      <c r="O489" t="s">
        <v>66</v>
      </c>
      <c r="P489">
        <v>1.7</v>
      </c>
      <c r="Q489">
        <v>375</v>
      </c>
      <c r="R489" s="4" t="s">
        <v>60</v>
      </c>
      <c r="S489" s="4" t="s">
        <v>61</v>
      </c>
      <c r="T489">
        <v>15</v>
      </c>
      <c r="U489">
        <v>20</v>
      </c>
      <c r="V489" t="s">
        <v>59</v>
      </c>
      <c r="W489" t="s">
        <v>59</v>
      </c>
      <c r="X489">
        <v>41</v>
      </c>
    </row>
    <row r="490" spans="1:24" x14ac:dyDescent="0.3">
      <c r="A490" t="s">
        <v>723</v>
      </c>
      <c r="C490" t="s">
        <v>375</v>
      </c>
      <c r="D490" t="s">
        <v>574</v>
      </c>
      <c r="E490">
        <v>1</v>
      </c>
      <c r="F490" t="s">
        <v>382</v>
      </c>
      <c r="G490" t="s">
        <v>66</v>
      </c>
      <c r="H490">
        <v>6</v>
      </c>
      <c r="I490">
        <v>-20</v>
      </c>
      <c r="J490">
        <v>4200</v>
      </c>
      <c r="K490">
        <v>4900</v>
      </c>
      <c r="L490">
        <v>785</v>
      </c>
      <c r="M490" t="s">
        <v>66</v>
      </c>
      <c r="N490">
        <v>0.5</v>
      </c>
      <c r="O490" t="s">
        <v>66</v>
      </c>
      <c r="P490">
        <v>1.7</v>
      </c>
      <c r="Q490">
        <v>375</v>
      </c>
      <c r="R490" s="4" t="s">
        <v>60</v>
      </c>
      <c r="S490" s="4" t="s">
        <v>61</v>
      </c>
      <c r="T490">
        <v>15</v>
      </c>
      <c r="U490">
        <v>20</v>
      </c>
      <c r="V490" t="s">
        <v>59</v>
      </c>
      <c r="W490" t="s">
        <v>59</v>
      </c>
      <c r="X490">
        <v>44</v>
      </c>
    </row>
    <row r="491" spans="1:24" x14ac:dyDescent="0.3">
      <c r="A491" t="s">
        <v>724</v>
      </c>
      <c r="C491" t="s">
        <v>375</v>
      </c>
      <c r="D491" t="s">
        <v>574</v>
      </c>
      <c r="E491">
        <v>1</v>
      </c>
      <c r="F491" t="s">
        <v>382</v>
      </c>
      <c r="G491" t="s">
        <v>66</v>
      </c>
      <c r="H491">
        <v>6</v>
      </c>
      <c r="I491">
        <v>-20</v>
      </c>
      <c r="J491">
        <v>4900</v>
      </c>
      <c r="K491">
        <v>5600</v>
      </c>
      <c r="L491">
        <v>775</v>
      </c>
      <c r="M491" t="s">
        <v>66</v>
      </c>
      <c r="N491">
        <v>0.5</v>
      </c>
      <c r="O491" t="s">
        <v>66</v>
      </c>
      <c r="P491">
        <v>1.7</v>
      </c>
      <c r="Q491">
        <v>375</v>
      </c>
      <c r="R491" s="4" t="s">
        <v>60</v>
      </c>
      <c r="S491" s="4" t="s">
        <v>61</v>
      </c>
      <c r="T491">
        <v>15</v>
      </c>
      <c r="U491">
        <v>20</v>
      </c>
      <c r="V491" t="s">
        <v>59</v>
      </c>
      <c r="W491" t="s">
        <v>59</v>
      </c>
      <c r="X491">
        <v>47</v>
      </c>
    </row>
    <row r="492" spans="1:24" x14ac:dyDescent="0.3">
      <c r="A492" t="s">
        <v>725</v>
      </c>
      <c r="C492" t="s">
        <v>375</v>
      </c>
      <c r="D492" t="s">
        <v>574</v>
      </c>
      <c r="E492">
        <v>2</v>
      </c>
      <c r="F492" t="s">
        <v>382</v>
      </c>
      <c r="G492" t="s">
        <v>66</v>
      </c>
      <c r="H492">
        <v>6</v>
      </c>
      <c r="I492">
        <v>-20</v>
      </c>
      <c r="J492">
        <v>6600</v>
      </c>
      <c r="K492">
        <v>7800</v>
      </c>
      <c r="L492">
        <v>775</v>
      </c>
      <c r="M492" t="s">
        <v>66</v>
      </c>
      <c r="N492">
        <v>1</v>
      </c>
      <c r="O492" t="s">
        <v>66</v>
      </c>
      <c r="P492">
        <v>3.3</v>
      </c>
      <c r="Q492">
        <v>750</v>
      </c>
      <c r="R492" s="4" t="s">
        <v>60</v>
      </c>
      <c r="S492" s="4" t="s">
        <v>121</v>
      </c>
      <c r="T492">
        <v>15</v>
      </c>
      <c r="U492">
        <v>20</v>
      </c>
      <c r="V492" t="s">
        <v>59</v>
      </c>
      <c r="W492" t="s">
        <v>59</v>
      </c>
      <c r="X492">
        <v>52</v>
      </c>
    </row>
    <row r="493" spans="1:24" x14ac:dyDescent="0.3">
      <c r="A493" t="s">
        <v>726</v>
      </c>
      <c r="C493" t="s">
        <v>375</v>
      </c>
      <c r="D493" t="s">
        <v>574</v>
      </c>
      <c r="E493">
        <v>2</v>
      </c>
      <c r="F493" t="s">
        <v>382</v>
      </c>
      <c r="G493" t="s">
        <v>66</v>
      </c>
      <c r="H493">
        <v>6</v>
      </c>
      <c r="I493">
        <v>-20</v>
      </c>
      <c r="J493">
        <v>7700</v>
      </c>
      <c r="K493">
        <v>8800</v>
      </c>
      <c r="L493">
        <v>1570</v>
      </c>
      <c r="M493" t="s">
        <v>66</v>
      </c>
      <c r="N493">
        <v>1</v>
      </c>
      <c r="O493" t="s">
        <v>66</v>
      </c>
      <c r="P493">
        <v>3.3</v>
      </c>
      <c r="Q493">
        <v>750</v>
      </c>
      <c r="R493" s="4" t="s">
        <v>60</v>
      </c>
      <c r="S493" s="4" t="s">
        <v>121</v>
      </c>
      <c r="T493">
        <v>15</v>
      </c>
      <c r="U493">
        <v>20</v>
      </c>
      <c r="V493" t="s">
        <v>59</v>
      </c>
      <c r="W493" t="s">
        <v>59</v>
      </c>
      <c r="X493">
        <v>55</v>
      </c>
    </row>
    <row r="494" spans="1:24" x14ac:dyDescent="0.3">
      <c r="A494" t="s">
        <v>727</v>
      </c>
      <c r="C494" t="s">
        <v>375</v>
      </c>
      <c r="D494" t="s">
        <v>574</v>
      </c>
      <c r="E494">
        <v>2</v>
      </c>
      <c r="F494" t="s">
        <v>382</v>
      </c>
      <c r="G494" t="s">
        <v>66</v>
      </c>
      <c r="H494">
        <v>6</v>
      </c>
      <c r="I494">
        <v>-20</v>
      </c>
      <c r="J494">
        <v>9000</v>
      </c>
      <c r="K494">
        <v>10600</v>
      </c>
      <c r="L494">
        <v>1550</v>
      </c>
      <c r="M494" t="s">
        <v>66</v>
      </c>
      <c r="N494">
        <v>1</v>
      </c>
      <c r="O494" t="s">
        <v>66</v>
      </c>
      <c r="P494">
        <v>3.3</v>
      </c>
      <c r="Q494">
        <v>750</v>
      </c>
      <c r="R494" s="4" t="s">
        <v>60</v>
      </c>
      <c r="S494" s="4" t="s">
        <v>121</v>
      </c>
      <c r="T494">
        <v>15</v>
      </c>
      <c r="U494">
        <v>20</v>
      </c>
      <c r="V494" t="s">
        <v>59</v>
      </c>
      <c r="W494" t="s">
        <v>59</v>
      </c>
      <c r="X494">
        <v>58</v>
      </c>
    </row>
    <row r="495" spans="1:24" x14ac:dyDescent="0.3">
      <c r="A495" t="s">
        <v>728</v>
      </c>
      <c r="C495" t="s">
        <v>375</v>
      </c>
      <c r="D495" t="s">
        <v>574</v>
      </c>
      <c r="E495">
        <v>2</v>
      </c>
      <c r="F495" t="s">
        <v>382</v>
      </c>
      <c r="G495" t="s">
        <v>66</v>
      </c>
      <c r="H495">
        <v>6</v>
      </c>
      <c r="I495">
        <v>-20</v>
      </c>
      <c r="J495">
        <v>10500</v>
      </c>
      <c r="K495">
        <v>12400</v>
      </c>
      <c r="L495">
        <v>1550</v>
      </c>
      <c r="M495" t="s">
        <v>66</v>
      </c>
      <c r="N495">
        <v>1</v>
      </c>
      <c r="O495" t="s">
        <v>66</v>
      </c>
      <c r="P495">
        <v>3.3</v>
      </c>
      <c r="Q495">
        <v>750</v>
      </c>
      <c r="R495" s="4" t="s">
        <v>60</v>
      </c>
      <c r="S495" s="4" t="s">
        <v>121</v>
      </c>
      <c r="T495">
        <v>15</v>
      </c>
      <c r="U495">
        <v>20</v>
      </c>
      <c r="V495" t="s">
        <v>59</v>
      </c>
      <c r="W495" t="s">
        <v>59</v>
      </c>
      <c r="X495">
        <v>62</v>
      </c>
    </row>
    <row r="496" spans="1:24" x14ac:dyDescent="0.3">
      <c r="A496" t="s">
        <v>729</v>
      </c>
      <c r="C496" t="s">
        <v>375</v>
      </c>
      <c r="D496" t="s">
        <v>574</v>
      </c>
      <c r="E496">
        <v>3</v>
      </c>
      <c r="F496" t="s">
        <v>382</v>
      </c>
      <c r="G496" t="s">
        <v>66</v>
      </c>
      <c r="H496">
        <v>6</v>
      </c>
      <c r="I496">
        <v>-20</v>
      </c>
      <c r="J496">
        <v>12100</v>
      </c>
      <c r="K496">
        <v>14200</v>
      </c>
      <c r="L496">
        <v>2355</v>
      </c>
      <c r="M496" t="s">
        <v>66</v>
      </c>
      <c r="N496">
        <v>1.5</v>
      </c>
      <c r="O496" t="s">
        <v>66</v>
      </c>
      <c r="P496">
        <v>4.8</v>
      </c>
      <c r="Q496">
        <v>1100</v>
      </c>
      <c r="R496" s="4" t="s">
        <v>60</v>
      </c>
      <c r="S496" s="4" t="s">
        <v>176</v>
      </c>
      <c r="T496">
        <v>15</v>
      </c>
      <c r="U496">
        <v>20</v>
      </c>
      <c r="V496" t="s">
        <v>59</v>
      </c>
      <c r="W496" t="s">
        <v>59</v>
      </c>
      <c r="X496">
        <v>78</v>
      </c>
    </row>
    <row r="497" spans="1:24" x14ac:dyDescent="0.3">
      <c r="A497" t="s">
        <v>730</v>
      </c>
      <c r="C497" t="s">
        <v>375</v>
      </c>
      <c r="D497" t="s">
        <v>574</v>
      </c>
      <c r="E497">
        <v>3</v>
      </c>
      <c r="F497" t="s">
        <v>382</v>
      </c>
      <c r="G497" t="s">
        <v>66</v>
      </c>
      <c r="H497">
        <v>6</v>
      </c>
      <c r="I497">
        <v>-20</v>
      </c>
      <c r="J497">
        <v>14200</v>
      </c>
      <c r="K497">
        <v>16600</v>
      </c>
      <c r="L497">
        <v>2325</v>
      </c>
      <c r="M497" t="s">
        <v>66</v>
      </c>
      <c r="N497">
        <v>1.5</v>
      </c>
      <c r="O497" t="s">
        <v>66</v>
      </c>
      <c r="P497">
        <v>4.8</v>
      </c>
      <c r="Q497">
        <v>1100</v>
      </c>
      <c r="R497" s="4" t="s">
        <v>60</v>
      </c>
      <c r="S497" s="4" t="s">
        <v>176</v>
      </c>
      <c r="T497">
        <v>15</v>
      </c>
      <c r="U497">
        <v>20</v>
      </c>
      <c r="V497" t="s">
        <v>59</v>
      </c>
      <c r="W497" t="s">
        <v>59</v>
      </c>
      <c r="X497">
        <v>85</v>
      </c>
    </row>
    <row r="498" spans="1:24" x14ac:dyDescent="0.3">
      <c r="A498" t="s">
        <v>731</v>
      </c>
      <c r="C498" t="s">
        <v>375</v>
      </c>
      <c r="D498" t="s">
        <v>574</v>
      </c>
      <c r="E498">
        <v>4</v>
      </c>
      <c r="F498" t="s">
        <v>382</v>
      </c>
      <c r="G498" t="s">
        <v>66</v>
      </c>
      <c r="H498">
        <v>6</v>
      </c>
      <c r="I498">
        <v>-20</v>
      </c>
      <c r="J498">
        <v>16200</v>
      </c>
      <c r="K498">
        <v>18700</v>
      </c>
      <c r="L498">
        <v>3140</v>
      </c>
      <c r="M498" t="s">
        <v>66</v>
      </c>
      <c r="N498">
        <v>2</v>
      </c>
      <c r="O498" t="s">
        <v>66</v>
      </c>
      <c r="P498">
        <v>6.4</v>
      </c>
      <c r="Q498">
        <v>1475</v>
      </c>
      <c r="R498" s="4" t="s">
        <v>60</v>
      </c>
      <c r="S498" s="4" t="s">
        <v>176</v>
      </c>
      <c r="T498">
        <v>15</v>
      </c>
      <c r="U498">
        <v>20</v>
      </c>
      <c r="V498" t="s">
        <v>59</v>
      </c>
      <c r="W498" t="s">
        <v>59</v>
      </c>
      <c r="X498">
        <v>124</v>
      </c>
    </row>
    <row r="499" spans="1:24" x14ac:dyDescent="0.3">
      <c r="A499" t="s">
        <v>732</v>
      </c>
      <c r="C499" t="s">
        <v>375</v>
      </c>
      <c r="D499" t="s">
        <v>574</v>
      </c>
      <c r="E499">
        <v>4</v>
      </c>
      <c r="F499" t="s">
        <v>382</v>
      </c>
      <c r="G499" t="s">
        <v>66</v>
      </c>
      <c r="H499">
        <v>6</v>
      </c>
      <c r="I499">
        <v>-20</v>
      </c>
      <c r="J499">
        <v>18200</v>
      </c>
      <c r="K499">
        <v>21000</v>
      </c>
      <c r="L499">
        <v>3100</v>
      </c>
      <c r="M499" t="s">
        <v>66</v>
      </c>
      <c r="N499">
        <v>2</v>
      </c>
      <c r="O499" t="s">
        <v>66</v>
      </c>
      <c r="P499">
        <v>6.4</v>
      </c>
      <c r="Q499">
        <v>1475</v>
      </c>
      <c r="R499" s="4" t="s">
        <v>60</v>
      </c>
      <c r="S499" s="4" t="s">
        <v>176</v>
      </c>
      <c r="T499">
        <v>15</v>
      </c>
      <c r="U499">
        <v>20</v>
      </c>
      <c r="V499" t="s">
        <v>59</v>
      </c>
      <c r="W499" t="s">
        <v>59</v>
      </c>
      <c r="X499">
        <v>147</v>
      </c>
    </row>
    <row r="500" spans="1:24" x14ac:dyDescent="0.3">
      <c r="A500" t="s">
        <v>733</v>
      </c>
      <c r="C500" t="s">
        <v>375</v>
      </c>
      <c r="D500" t="s">
        <v>574</v>
      </c>
      <c r="E500">
        <v>5</v>
      </c>
      <c r="F500" t="s">
        <v>382</v>
      </c>
      <c r="G500" t="s">
        <v>66</v>
      </c>
      <c r="H500">
        <v>6</v>
      </c>
      <c r="I500">
        <v>-20</v>
      </c>
      <c r="J500">
        <v>20000</v>
      </c>
      <c r="K500">
        <v>22800</v>
      </c>
      <c r="L500">
        <v>3925</v>
      </c>
      <c r="M500" t="s">
        <v>66</v>
      </c>
      <c r="N500">
        <v>2.5</v>
      </c>
      <c r="O500" t="s">
        <v>66</v>
      </c>
      <c r="P500">
        <v>8.1</v>
      </c>
      <c r="Q500">
        <v>1850</v>
      </c>
      <c r="R500" s="4" t="s">
        <v>60</v>
      </c>
      <c r="S500" s="4" t="s">
        <v>176</v>
      </c>
      <c r="T500">
        <v>15</v>
      </c>
      <c r="U500">
        <v>20</v>
      </c>
      <c r="V500" t="s">
        <v>59</v>
      </c>
      <c r="W500" t="s">
        <v>59</v>
      </c>
      <c r="X500">
        <v>195</v>
      </c>
    </row>
    <row r="501" spans="1:24" x14ac:dyDescent="0.3">
      <c r="A501" t="s">
        <v>734</v>
      </c>
      <c r="C501" t="s">
        <v>375</v>
      </c>
      <c r="D501" t="s">
        <v>574</v>
      </c>
      <c r="E501">
        <v>6</v>
      </c>
      <c r="F501" t="s">
        <v>382</v>
      </c>
      <c r="G501" t="s">
        <v>66</v>
      </c>
      <c r="H501">
        <v>6</v>
      </c>
      <c r="I501">
        <v>-20</v>
      </c>
      <c r="J501">
        <v>24400</v>
      </c>
      <c r="K501">
        <v>27900</v>
      </c>
      <c r="L501">
        <v>4710</v>
      </c>
      <c r="M501" t="s">
        <v>66</v>
      </c>
      <c r="N501">
        <v>3</v>
      </c>
      <c r="O501" t="s">
        <v>66</v>
      </c>
      <c r="P501">
        <v>9.6999999999999993</v>
      </c>
      <c r="Q501">
        <v>2225</v>
      </c>
      <c r="R501" s="4" t="s">
        <v>60</v>
      </c>
      <c r="S501" s="4" t="s">
        <v>176</v>
      </c>
      <c r="T501">
        <v>15</v>
      </c>
      <c r="U501">
        <v>20</v>
      </c>
      <c r="V501" t="s">
        <v>59</v>
      </c>
      <c r="W501" t="s">
        <v>59</v>
      </c>
      <c r="X501">
        <v>238</v>
      </c>
    </row>
    <row r="502" spans="1:24" x14ac:dyDescent="0.3">
      <c r="A502" t="s">
        <v>735</v>
      </c>
      <c r="C502" t="s">
        <v>375</v>
      </c>
      <c r="D502" t="s">
        <v>574</v>
      </c>
      <c r="E502">
        <v>6</v>
      </c>
      <c r="F502" t="s">
        <v>382</v>
      </c>
      <c r="G502" t="s">
        <v>66</v>
      </c>
      <c r="H502">
        <v>6</v>
      </c>
      <c r="I502">
        <v>-20</v>
      </c>
      <c r="J502">
        <v>28100</v>
      </c>
      <c r="K502">
        <v>33000</v>
      </c>
      <c r="L502">
        <v>4650</v>
      </c>
      <c r="M502" t="s">
        <v>66</v>
      </c>
      <c r="N502">
        <v>3</v>
      </c>
      <c r="O502" t="s">
        <v>66</v>
      </c>
      <c r="P502">
        <v>9.6999999999999993</v>
      </c>
      <c r="Q502">
        <v>2225</v>
      </c>
      <c r="R502" s="4" t="s">
        <v>60</v>
      </c>
      <c r="S502" s="4" t="s">
        <v>176</v>
      </c>
      <c r="T502">
        <v>15</v>
      </c>
      <c r="U502">
        <v>20</v>
      </c>
      <c r="V502" t="s">
        <v>59</v>
      </c>
      <c r="W502" t="s">
        <v>59</v>
      </c>
      <c r="X502">
        <v>262</v>
      </c>
    </row>
    <row r="503" spans="1:24" x14ac:dyDescent="0.3">
      <c r="A503" t="s">
        <v>255</v>
      </c>
      <c r="C503" t="s">
        <v>375</v>
      </c>
      <c r="D503" t="s">
        <v>379</v>
      </c>
      <c r="E503">
        <v>5</v>
      </c>
      <c r="F503" t="s">
        <v>377</v>
      </c>
      <c r="G503" t="s">
        <v>380</v>
      </c>
      <c r="H503">
        <v>4</v>
      </c>
      <c r="I503" s="5">
        <v>-20</v>
      </c>
      <c r="J503">
        <v>15500</v>
      </c>
      <c r="K503">
        <v>17700</v>
      </c>
      <c r="L503">
        <v>3925</v>
      </c>
      <c r="M503" t="s">
        <v>66</v>
      </c>
      <c r="N503">
        <v>2.5</v>
      </c>
      <c r="O503" t="s">
        <v>66</v>
      </c>
      <c r="P503">
        <v>14</v>
      </c>
      <c r="Q503">
        <v>5550</v>
      </c>
      <c r="R503" s="4" t="s">
        <v>60</v>
      </c>
      <c r="S503" s="4" t="s">
        <v>176</v>
      </c>
      <c r="T503">
        <v>15</v>
      </c>
      <c r="U503">
        <v>20</v>
      </c>
      <c r="V503" s="5" t="s">
        <v>59</v>
      </c>
      <c r="W503" s="5" t="s">
        <v>59</v>
      </c>
      <c r="X503">
        <v>191</v>
      </c>
    </row>
    <row r="504" spans="1:24" x14ac:dyDescent="0.3">
      <c r="A504" t="s">
        <v>287</v>
      </c>
      <c r="C504" t="s">
        <v>375</v>
      </c>
      <c r="D504" t="s">
        <v>379</v>
      </c>
      <c r="E504">
        <v>6</v>
      </c>
      <c r="F504" t="s">
        <v>377</v>
      </c>
      <c r="G504" t="s">
        <v>380</v>
      </c>
      <c r="H504">
        <v>4</v>
      </c>
      <c r="I504" s="5">
        <v>-20</v>
      </c>
      <c r="J504">
        <v>19500</v>
      </c>
      <c r="K504">
        <v>22300</v>
      </c>
      <c r="L504">
        <v>4710</v>
      </c>
      <c r="M504" t="s">
        <v>66</v>
      </c>
      <c r="N504">
        <v>3</v>
      </c>
      <c r="O504" t="s">
        <v>380</v>
      </c>
      <c r="P504">
        <v>16.8</v>
      </c>
      <c r="Q504">
        <v>6675</v>
      </c>
      <c r="R504" s="4" t="s">
        <v>60</v>
      </c>
      <c r="S504" s="4" t="s">
        <v>176</v>
      </c>
      <c r="T504">
        <v>15</v>
      </c>
      <c r="U504">
        <v>20</v>
      </c>
      <c r="V504" s="5" t="s">
        <v>59</v>
      </c>
      <c r="W504" s="5" t="s">
        <v>59</v>
      </c>
      <c r="X504">
        <v>257</v>
      </c>
    </row>
    <row r="505" spans="1:24" x14ac:dyDescent="0.3">
      <c r="A505" t="s">
        <v>288</v>
      </c>
      <c r="C505" t="s">
        <v>375</v>
      </c>
      <c r="D505" t="s">
        <v>379</v>
      </c>
      <c r="E505">
        <v>6</v>
      </c>
      <c r="F505" t="s">
        <v>377</v>
      </c>
      <c r="G505" t="s">
        <v>380</v>
      </c>
      <c r="H505">
        <v>4</v>
      </c>
      <c r="I505" s="5">
        <v>-20</v>
      </c>
      <c r="J505">
        <v>23000</v>
      </c>
      <c r="K505">
        <v>27000</v>
      </c>
      <c r="L505">
        <v>4650</v>
      </c>
      <c r="M505" t="s">
        <v>66</v>
      </c>
      <c r="N505">
        <v>3</v>
      </c>
      <c r="O505" t="s">
        <v>380</v>
      </c>
      <c r="P505">
        <v>16.8</v>
      </c>
      <c r="Q505">
        <v>6675</v>
      </c>
      <c r="R505" s="4" t="s">
        <v>60</v>
      </c>
      <c r="S505" s="4" t="s">
        <v>176</v>
      </c>
      <c r="T505">
        <v>15</v>
      </c>
      <c r="U505">
        <v>20</v>
      </c>
      <c r="V505" s="5" t="s">
        <v>59</v>
      </c>
      <c r="W505" s="5" t="s">
        <v>59</v>
      </c>
      <c r="X505">
        <v>262</v>
      </c>
    </row>
    <row r="506" spans="1:24" x14ac:dyDescent="0.3">
      <c r="A506" t="s">
        <v>254</v>
      </c>
      <c r="C506" t="s">
        <v>375</v>
      </c>
      <c r="D506" t="s">
        <v>379</v>
      </c>
      <c r="E506">
        <v>5</v>
      </c>
      <c r="F506" t="s">
        <v>377</v>
      </c>
      <c r="G506" t="s">
        <v>380</v>
      </c>
      <c r="H506">
        <v>6</v>
      </c>
      <c r="I506" s="5">
        <v>-20</v>
      </c>
      <c r="J506">
        <v>20000</v>
      </c>
      <c r="K506">
        <v>22800</v>
      </c>
      <c r="L506">
        <v>3925</v>
      </c>
      <c r="M506" t="s">
        <v>66</v>
      </c>
      <c r="N506">
        <v>2.5</v>
      </c>
      <c r="O506" t="s">
        <v>380</v>
      </c>
      <c r="P506">
        <v>14</v>
      </c>
      <c r="Q506">
        <v>5550</v>
      </c>
      <c r="R506" s="4" t="s">
        <v>60</v>
      </c>
      <c r="S506" s="4" t="s">
        <v>176</v>
      </c>
      <c r="T506">
        <v>15</v>
      </c>
      <c r="U506">
        <v>20</v>
      </c>
      <c r="V506" s="5" t="s">
        <v>59</v>
      </c>
      <c r="W506" s="5" t="s">
        <v>59</v>
      </c>
      <c r="X506">
        <v>195</v>
      </c>
    </row>
    <row r="507" spans="1:24" x14ac:dyDescent="0.3">
      <c r="A507" t="s">
        <v>285</v>
      </c>
      <c r="C507" t="s">
        <v>375</v>
      </c>
      <c r="D507" t="s">
        <v>379</v>
      </c>
      <c r="E507">
        <v>6</v>
      </c>
      <c r="F507" t="s">
        <v>377</v>
      </c>
      <c r="G507" t="s">
        <v>380</v>
      </c>
      <c r="H507">
        <v>6</v>
      </c>
      <c r="I507" s="5">
        <v>-20</v>
      </c>
      <c r="J507">
        <v>24400</v>
      </c>
      <c r="K507">
        <v>27900</v>
      </c>
      <c r="L507">
        <v>4710</v>
      </c>
      <c r="M507" t="s">
        <v>66</v>
      </c>
      <c r="N507">
        <v>3</v>
      </c>
      <c r="O507" t="s">
        <v>380</v>
      </c>
      <c r="P507">
        <v>16.8</v>
      </c>
      <c r="Q507">
        <v>6675</v>
      </c>
      <c r="R507" s="4" t="s">
        <v>60</v>
      </c>
      <c r="S507" s="4" t="s">
        <v>176</v>
      </c>
      <c r="T507">
        <v>15</v>
      </c>
      <c r="U507">
        <v>20</v>
      </c>
      <c r="V507" s="5" t="s">
        <v>59</v>
      </c>
      <c r="W507" s="5" t="s">
        <v>59</v>
      </c>
      <c r="X507">
        <v>238</v>
      </c>
    </row>
    <row r="508" spans="1:24" x14ac:dyDescent="0.3">
      <c r="A508" t="s">
        <v>286</v>
      </c>
      <c r="C508" t="s">
        <v>375</v>
      </c>
      <c r="D508" t="s">
        <v>379</v>
      </c>
      <c r="E508">
        <v>6</v>
      </c>
      <c r="F508" t="s">
        <v>377</v>
      </c>
      <c r="G508" t="s">
        <v>380</v>
      </c>
      <c r="H508">
        <v>6</v>
      </c>
      <c r="I508" s="5">
        <v>-20</v>
      </c>
      <c r="J508">
        <v>28100</v>
      </c>
      <c r="K508">
        <v>33000</v>
      </c>
      <c r="L508">
        <v>4650</v>
      </c>
      <c r="M508" t="s">
        <v>66</v>
      </c>
      <c r="N508">
        <v>3</v>
      </c>
      <c r="O508" t="s">
        <v>380</v>
      </c>
      <c r="P508">
        <v>16.8</v>
      </c>
      <c r="Q508">
        <v>6675</v>
      </c>
      <c r="R508" s="4" t="s">
        <v>60</v>
      </c>
      <c r="S508" s="4" t="s">
        <v>176</v>
      </c>
      <c r="T508">
        <v>15</v>
      </c>
      <c r="U508">
        <v>20</v>
      </c>
      <c r="V508" s="5" t="s">
        <v>59</v>
      </c>
      <c r="W508" s="5" t="s">
        <v>59</v>
      </c>
      <c r="X508">
        <v>262</v>
      </c>
    </row>
    <row r="509" spans="1:24" x14ac:dyDescent="0.3">
      <c r="A509" t="s">
        <v>249</v>
      </c>
      <c r="C509" t="s">
        <v>375</v>
      </c>
      <c r="D509" t="s">
        <v>379</v>
      </c>
      <c r="E509">
        <v>5</v>
      </c>
      <c r="F509" t="s">
        <v>381</v>
      </c>
      <c r="G509" t="s">
        <v>380</v>
      </c>
      <c r="H509">
        <v>4</v>
      </c>
      <c r="I509">
        <v>-20</v>
      </c>
      <c r="J509">
        <v>15500</v>
      </c>
      <c r="K509">
        <v>17700</v>
      </c>
      <c r="L509">
        <v>3925</v>
      </c>
      <c r="M509" t="s">
        <v>66</v>
      </c>
      <c r="N509">
        <v>2.5</v>
      </c>
      <c r="O509" t="s">
        <v>66</v>
      </c>
      <c r="P509">
        <v>14</v>
      </c>
      <c r="Q509">
        <v>5550</v>
      </c>
      <c r="R509" s="4" t="s">
        <v>60</v>
      </c>
      <c r="S509" s="4" t="s">
        <v>176</v>
      </c>
      <c r="T509">
        <v>15</v>
      </c>
      <c r="U509">
        <v>20</v>
      </c>
      <c r="V509" s="5" t="s">
        <v>59</v>
      </c>
      <c r="W509" s="5" t="s">
        <v>59</v>
      </c>
      <c r="X509">
        <v>191</v>
      </c>
    </row>
    <row r="510" spans="1:24" x14ac:dyDescent="0.3">
      <c r="A510" t="s">
        <v>275</v>
      </c>
      <c r="C510" t="s">
        <v>375</v>
      </c>
      <c r="D510" t="s">
        <v>379</v>
      </c>
      <c r="E510">
        <v>6</v>
      </c>
      <c r="F510" t="s">
        <v>381</v>
      </c>
      <c r="G510" t="s">
        <v>380</v>
      </c>
      <c r="H510">
        <v>4</v>
      </c>
      <c r="I510">
        <v>-20</v>
      </c>
      <c r="J510">
        <v>19500</v>
      </c>
      <c r="K510">
        <v>22500</v>
      </c>
      <c r="L510">
        <v>3140</v>
      </c>
      <c r="M510" t="s">
        <v>66</v>
      </c>
      <c r="N510">
        <v>3</v>
      </c>
      <c r="O510" t="s">
        <v>380</v>
      </c>
      <c r="P510">
        <v>16.8</v>
      </c>
      <c r="Q510">
        <v>6675</v>
      </c>
      <c r="R510" s="4" t="s">
        <v>60</v>
      </c>
      <c r="S510" s="4" t="s">
        <v>176</v>
      </c>
      <c r="T510">
        <v>15</v>
      </c>
      <c r="U510">
        <v>20</v>
      </c>
      <c r="V510" s="5" t="s">
        <v>59</v>
      </c>
      <c r="W510" s="5" t="s">
        <v>59</v>
      </c>
      <c r="X510">
        <v>257</v>
      </c>
    </row>
    <row r="511" spans="1:24" x14ac:dyDescent="0.3">
      <c r="A511" t="s">
        <v>276</v>
      </c>
      <c r="C511" t="s">
        <v>375</v>
      </c>
      <c r="D511" t="s">
        <v>379</v>
      </c>
      <c r="E511">
        <v>6</v>
      </c>
      <c r="F511" t="s">
        <v>381</v>
      </c>
      <c r="G511" t="s">
        <v>380</v>
      </c>
      <c r="H511">
        <v>4</v>
      </c>
      <c r="I511">
        <v>-20</v>
      </c>
      <c r="J511">
        <v>23000</v>
      </c>
      <c r="K511">
        <v>27000</v>
      </c>
      <c r="L511">
        <v>4650</v>
      </c>
      <c r="M511" t="s">
        <v>66</v>
      </c>
      <c r="N511">
        <v>3</v>
      </c>
      <c r="O511" t="s">
        <v>380</v>
      </c>
      <c r="P511">
        <v>16.8</v>
      </c>
      <c r="Q511">
        <v>6675</v>
      </c>
      <c r="R511" s="4" t="s">
        <v>60</v>
      </c>
      <c r="S511" s="4" t="s">
        <v>176</v>
      </c>
      <c r="T511">
        <v>15</v>
      </c>
      <c r="U511">
        <v>20</v>
      </c>
      <c r="V511" s="5" t="s">
        <v>59</v>
      </c>
      <c r="W511" s="5" t="s">
        <v>59</v>
      </c>
      <c r="X511">
        <v>262</v>
      </c>
    </row>
    <row r="512" spans="1:24" x14ac:dyDescent="0.3">
      <c r="A512" t="s">
        <v>248</v>
      </c>
      <c r="C512" t="s">
        <v>375</v>
      </c>
      <c r="D512" t="s">
        <v>379</v>
      </c>
      <c r="E512">
        <v>5</v>
      </c>
      <c r="F512" t="s">
        <v>381</v>
      </c>
      <c r="G512" t="s">
        <v>380</v>
      </c>
      <c r="H512">
        <v>6</v>
      </c>
      <c r="I512">
        <v>-20</v>
      </c>
      <c r="J512">
        <v>20000</v>
      </c>
      <c r="K512">
        <v>22800</v>
      </c>
      <c r="L512">
        <v>3925</v>
      </c>
      <c r="M512" t="s">
        <v>66</v>
      </c>
      <c r="N512">
        <v>2.5</v>
      </c>
      <c r="O512" t="s">
        <v>380</v>
      </c>
      <c r="P512">
        <v>14</v>
      </c>
      <c r="Q512">
        <v>5550</v>
      </c>
      <c r="R512" s="4" t="s">
        <v>60</v>
      </c>
      <c r="S512" s="4" t="s">
        <v>176</v>
      </c>
      <c r="T512">
        <v>15</v>
      </c>
      <c r="U512">
        <v>20</v>
      </c>
      <c r="V512" s="5" t="s">
        <v>59</v>
      </c>
      <c r="W512" s="5" t="s">
        <v>59</v>
      </c>
      <c r="X512">
        <v>195</v>
      </c>
    </row>
    <row r="513" spans="1:24" x14ac:dyDescent="0.3">
      <c r="A513" t="s">
        <v>273</v>
      </c>
      <c r="C513" t="s">
        <v>375</v>
      </c>
      <c r="D513" t="s">
        <v>379</v>
      </c>
      <c r="E513">
        <v>6</v>
      </c>
      <c r="F513" t="s">
        <v>381</v>
      </c>
      <c r="G513" t="s">
        <v>380</v>
      </c>
      <c r="H513">
        <v>6</v>
      </c>
      <c r="I513">
        <v>-20</v>
      </c>
      <c r="J513">
        <v>24400</v>
      </c>
      <c r="K513">
        <v>27900</v>
      </c>
      <c r="L513">
        <v>4710</v>
      </c>
      <c r="M513" t="s">
        <v>66</v>
      </c>
      <c r="N513">
        <v>3</v>
      </c>
      <c r="O513" t="s">
        <v>380</v>
      </c>
      <c r="P513">
        <v>16.8</v>
      </c>
      <c r="Q513">
        <v>6675</v>
      </c>
      <c r="R513" s="4" t="s">
        <v>60</v>
      </c>
      <c r="S513" s="4" t="s">
        <v>176</v>
      </c>
      <c r="T513">
        <v>15</v>
      </c>
      <c r="U513">
        <v>20</v>
      </c>
      <c r="V513" s="5" t="s">
        <v>59</v>
      </c>
      <c r="W513" s="5" t="s">
        <v>59</v>
      </c>
      <c r="X513">
        <v>238</v>
      </c>
    </row>
    <row r="514" spans="1:24" x14ac:dyDescent="0.3">
      <c r="A514" t="s">
        <v>274</v>
      </c>
      <c r="C514" t="s">
        <v>375</v>
      </c>
      <c r="D514" t="s">
        <v>379</v>
      </c>
      <c r="E514">
        <v>6</v>
      </c>
      <c r="F514" t="s">
        <v>381</v>
      </c>
      <c r="G514" t="s">
        <v>380</v>
      </c>
      <c r="H514">
        <v>6</v>
      </c>
      <c r="I514">
        <v>-20</v>
      </c>
      <c r="J514">
        <v>28100</v>
      </c>
      <c r="K514">
        <v>33000</v>
      </c>
      <c r="L514">
        <v>4650</v>
      </c>
      <c r="M514" t="s">
        <v>66</v>
      </c>
      <c r="N514">
        <v>3</v>
      </c>
      <c r="O514" t="s">
        <v>380</v>
      </c>
      <c r="P514">
        <v>16.8</v>
      </c>
      <c r="Q514">
        <v>6675</v>
      </c>
      <c r="R514" s="4" t="s">
        <v>60</v>
      </c>
      <c r="S514" s="4" t="s">
        <v>176</v>
      </c>
      <c r="T514">
        <v>15</v>
      </c>
      <c r="U514">
        <v>20</v>
      </c>
      <c r="V514" s="5" t="s">
        <v>59</v>
      </c>
      <c r="W514" s="5" t="s">
        <v>59</v>
      </c>
      <c r="X514">
        <v>262</v>
      </c>
    </row>
    <row r="515" spans="1:24" x14ac:dyDescent="0.3">
      <c r="A515" t="s">
        <v>261</v>
      </c>
      <c r="C515" t="s">
        <v>375</v>
      </c>
      <c r="D515" t="s">
        <v>379</v>
      </c>
      <c r="E515">
        <v>5</v>
      </c>
      <c r="F515" t="s">
        <v>382</v>
      </c>
      <c r="G515" t="s">
        <v>380</v>
      </c>
      <c r="H515">
        <v>4</v>
      </c>
      <c r="I515">
        <v>-20</v>
      </c>
      <c r="J515">
        <v>15500</v>
      </c>
      <c r="K515">
        <v>17700</v>
      </c>
      <c r="L515">
        <v>3925</v>
      </c>
      <c r="M515" t="s">
        <v>66</v>
      </c>
      <c r="N515">
        <v>2.5</v>
      </c>
      <c r="O515" t="s">
        <v>66</v>
      </c>
      <c r="P515">
        <v>14</v>
      </c>
      <c r="Q515">
        <v>5550</v>
      </c>
      <c r="R515" s="4" t="s">
        <v>60</v>
      </c>
      <c r="S515" s="4" t="s">
        <v>176</v>
      </c>
      <c r="T515">
        <v>15</v>
      </c>
      <c r="U515">
        <v>20</v>
      </c>
      <c r="V515" s="5" t="s">
        <v>59</v>
      </c>
      <c r="W515" s="5" t="s">
        <v>59</v>
      </c>
      <c r="X515">
        <v>191</v>
      </c>
    </row>
    <row r="516" spans="1:24" x14ac:dyDescent="0.3">
      <c r="A516" t="s">
        <v>299</v>
      </c>
      <c r="C516" t="s">
        <v>375</v>
      </c>
      <c r="D516" t="s">
        <v>379</v>
      </c>
      <c r="E516">
        <v>6</v>
      </c>
      <c r="F516" t="s">
        <v>382</v>
      </c>
      <c r="G516" t="s">
        <v>380</v>
      </c>
      <c r="H516">
        <v>4</v>
      </c>
      <c r="I516">
        <v>-20</v>
      </c>
      <c r="J516">
        <v>19500</v>
      </c>
      <c r="K516">
        <v>22500</v>
      </c>
      <c r="L516">
        <v>3140</v>
      </c>
      <c r="M516" t="s">
        <v>66</v>
      </c>
      <c r="N516">
        <v>3</v>
      </c>
      <c r="O516" t="s">
        <v>380</v>
      </c>
      <c r="P516">
        <v>16.8</v>
      </c>
      <c r="Q516">
        <v>6675</v>
      </c>
      <c r="R516" s="4" t="s">
        <v>60</v>
      </c>
      <c r="S516" s="4" t="s">
        <v>176</v>
      </c>
      <c r="T516">
        <v>15</v>
      </c>
      <c r="U516">
        <v>20</v>
      </c>
      <c r="V516" s="5" t="s">
        <v>59</v>
      </c>
      <c r="W516" s="5" t="s">
        <v>59</v>
      </c>
      <c r="X516">
        <v>257</v>
      </c>
    </row>
    <row r="517" spans="1:24" x14ac:dyDescent="0.3">
      <c r="A517" t="s">
        <v>300</v>
      </c>
      <c r="C517" t="s">
        <v>375</v>
      </c>
      <c r="D517" t="s">
        <v>379</v>
      </c>
      <c r="E517">
        <v>6</v>
      </c>
      <c r="F517" t="s">
        <v>382</v>
      </c>
      <c r="G517" t="s">
        <v>380</v>
      </c>
      <c r="H517">
        <v>4</v>
      </c>
      <c r="I517">
        <v>-20</v>
      </c>
      <c r="J517">
        <v>23000</v>
      </c>
      <c r="K517">
        <v>27000</v>
      </c>
      <c r="L517">
        <v>4650</v>
      </c>
      <c r="M517" t="s">
        <v>66</v>
      </c>
      <c r="N517">
        <v>3</v>
      </c>
      <c r="O517" t="s">
        <v>380</v>
      </c>
      <c r="P517">
        <v>16.8</v>
      </c>
      <c r="Q517">
        <v>6675</v>
      </c>
      <c r="R517" s="4" t="s">
        <v>60</v>
      </c>
      <c r="S517" s="4" t="s">
        <v>176</v>
      </c>
      <c r="T517">
        <v>15</v>
      </c>
      <c r="U517">
        <v>20</v>
      </c>
      <c r="V517" s="5" t="s">
        <v>59</v>
      </c>
      <c r="W517" s="5" t="s">
        <v>59</v>
      </c>
      <c r="X517">
        <v>262</v>
      </c>
    </row>
    <row r="518" spans="1:24" x14ac:dyDescent="0.3">
      <c r="A518" t="s">
        <v>260</v>
      </c>
      <c r="C518" t="s">
        <v>375</v>
      </c>
      <c r="D518" t="s">
        <v>379</v>
      </c>
      <c r="E518">
        <v>5</v>
      </c>
      <c r="F518" t="s">
        <v>382</v>
      </c>
      <c r="G518" t="s">
        <v>380</v>
      </c>
      <c r="H518">
        <v>6</v>
      </c>
      <c r="I518">
        <v>-20</v>
      </c>
      <c r="J518">
        <v>20000</v>
      </c>
      <c r="K518">
        <v>22800</v>
      </c>
      <c r="L518">
        <v>3925</v>
      </c>
      <c r="M518" t="s">
        <v>66</v>
      </c>
      <c r="N518">
        <v>2.5</v>
      </c>
      <c r="O518" t="s">
        <v>380</v>
      </c>
      <c r="P518">
        <v>14</v>
      </c>
      <c r="Q518">
        <v>5550</v>
      </c>
      <c r="R518" s="4" t="s">
        <v>60</v>
      </c>
      <c r="S518" s="4" t="s">
        <v>176</v>
      </c>
      <c r="T518">
        <v>15</v>
      </c>
      <c r="U518">
        <v>20</v>
      </c>
      <c r="V518" s="5" t="s">
        <v>59</v>
      </c>
      <c r="W518" s="5" t="s">
        <v>59</v>
      </c>
      <c r="X518">
        <v>195</v>
      </c>
    </row>
    <row r="519" spans="1:24" x14ac:dyDescent="0.3">
      <c r="A519" t="s">
        <v>297</v>
      </c>
      <c r="C519" t="s">
        <v>375</v>
      </c>
      <c r="D519" t="s">
        <v>379</v>
      </c>
      <c r="E519">
        <v>6</v>
      </c>
      <c r="F519" t="s">
        <v>382</v>
      </c>
      <c r="G519" t="s">
        <v>380</v>
      </c>
      <c r="H519">
        <v>6</v>
      </c>
      <c r="I519">
        <v>-20</v>
      </c>
      <c r="J519">
        <v>24400</v>
      </c>
      <c r="K519">
        <v>27900</v>
      </c>
      <c r="L519">
        <v>4710</v>
      </c>
      <c r="M519" t="s">
        <v>66</v>
      </c>
      <c r="N519">
        <v>3</v>
      </c>
      <c r="O519" t="s">
        <v>380</v>
      </c>
      <c r="P519">
        <v>16.8</v>
      </c>
      <c r="Q519">
        <v>6675</v>
      </c>
      <c r="R519" s="4" t="s">
        <v>60</v>
      </c>
      <c r="S519" s="4" t="s">
        <v>176</v>
      </c>
      <c r="T519">
        <v>15</v>
      </c>
      <c r="U519">
        <v>20</v>
      </c>
      <c r="V519" s="5" t="s">
        <v>59</v>
      </c>
      <c r="W519" s="5" t="s">
        <v>59</v>
      </c>
      <c r="X519">
        <v>238</v>
      </c>
    </row>
    <row r="520" spans="1:24" x14ac:dyDescent="0.3">
      <c r="A520" t="s">
        <v>298</v>
      </c>
      <c r="C520" t="s">
        <v>375</v>
      </c>
      <c r="D520" t="s">
        <v>379</v>
      </c>
      <c r="E520">
        <v>6</v>
      </c>
      <c r="F520" t="s">
        <v>382</v>
      </c>
      <c r="G520" t="s">
        <v>380</v>
      </c>
      <c r="H520">
        <v>6</v>
      </c>
      <c r="I520">
        <v>-20</v>
      </c>
      <c r="J520">
        <v>28100</v>
      </c>
      <c r="K520">
        <v>33000</v>
      </c>
      <c r="L520">
        <v>4650</v>
      </c>
      <c r="M520" t="s">
        <v>66</v>
      </c>
      <c r="N520">
        <v>3</v>
      </c>
      <c r="O520" t="s">
        <v>380</v>
      </c>
      <c r="P520">
        <v>16.8</v>
      </c>
      <c r="Q520">
        <v>6675</v>
      </c>
      <c r="R520" s="4" t="s">
        <v>60</v>
      </c>
      <c r="S520" s="4" t="s">
        <v>176</v>
      </c>
      <c r="T520">
        <v>15</v>
      </c>
      <c r="U520">
        <v>20</v>
      </c>
      <c r="V520" s="5" t="s">
        <v>59</v>
      </c>
      <c r="W520" s="5" t="s">
        <v>59</v>
      </c>
      <c r="X520">
        <v>262</v>
      </c>
    </row>
    <row r="521" spans="1:24" x14ac:dyDescent="0.3">
      <c r="A521" t="s">
        <v>101</v>
      </c>
      <c r="C521" t="s">
        <v>375</v>
      </c>
      <c r="D521" t="s">
        <v>376</v>
      </c>
      <c r="E521">
        <v>1</v>
      </c>
      <c r="F521" t="s">
        <v>382</v>
      </c>
      <c r="G521" t="s">
        <v>103</v>
      </c>
      <c r="H521">
        <v>6</v>
      </c>
      <c r="I521">
        <v>25</v>
      </c>
      <c r="J521">
        <v>4100</v>
      </c>
      <c r="K521">
        <v>4800</v>
      </c>
      <c r="L521">
        <v>800</v>
      </c>
      <c r="M521" t="s">
        <v>103</v>
      </c>
      <c r="N521">
        <v>0.4</v>
      </c>
      <c r="O521" t="s">
        <v>103</v>
      </c>
      <c r="P521" t="s">
        <v>59</v>
      </c>
      <c r="Q521" t="s">
        <v>59</v>
      </c>
      <c r="R521" s="4" t="s">
        <v>60</v>
      </c>
      <c r="S521" s="4" t="s">
        <v>61</v>
      </c>
      <c r="T521">
        <v>15</v>
      </c>
      <c r="U521">
        <v>20</v>
      </c>
      <c r="V521" t="s">
        <v>59</v>
      </c>
      <c r="W521" t="s">
        <v>59</v>
      </c>
      <c r="X521">
        <v>41</v>
      </c>
    </row>
    <row r="522" spans="1:24" x14ac:dyDescent="0.3">
      <c r="A522" t="s">
        <v>104</v>
      </c>
      <c r="C522" t="s">
        <v>375</v>
      </c>
      <c r="D522" t="s">
        <v>376</v>
      </c>
      <c r="E522">
        <v>1</v>
      </c>
      <c r="F522" t="s">
        <v>382</v>
      </c>
      <c r="G522" t="s">
        <v>103</v>
      </c>
      <c r="H522">
        <v>6</v>
      </c>
      <c r="I522">
        <v>25</v>
      </c>
      <c r="J522">
        <v>5200</v>
      </c>
      <c r="K522">
        <v>6000</v>
      </c>
      <c r="L522">
        <v>785</v>
      </c>
      <c r="M522" t="s">
        <v>103</v>
      </c>
      <c r="N522">
        <v>0.4</v>
      </c>
      <c r="O522" t="s">
        <v>103</v>
      </c>
      <c r="P522" t="s">
        <v>59</v>
      </c>
      <c r="Q522" t="s">
        <v>59</v>
      </c>
      <c r="R522" s="4" t="s">
        <v>60</v>
      </c>
      <c r="S522" s="4" t="s">
        <v>61</v>
      </c>
      <c r="T522">
        <v>15</v>
      </c>
      <c r="U522">
        <v>20</v>
      </c>
      <c r="V522" t="s">
        <v>59</v>
      </c>
      <c r="W522" t="s">
        <v>59</v>
      </c>
      <c r="X522">
        <v>44</v>
      </c>
    </row>
    <row r="523" spans="1:24" x14ac:dyDescent="0.3">
      <c r="A523" t="s">
        <v>105</v>
      </c>
      <c r="C523" t="s">
        <v>375</v>
      </c>
      <c r="D523" t="s">
        <v>376</v>
      </c>
      <c r="E523">
        <v>1</v>
      </c>
      <c r="F523" t="s">
        <v>382</v>
      </c>
      <c r="G523" t="s">
        <v>103</v>
      </c>
      <c r="H523">
        <v>6</v>
      </c>
      <c r="I523">
        <v>25</v>
      </c>
      <c r="J523">
        <v>6600</v>
      </c>
      <c r="K523">
        <v>7800</v>
      </c>
      <c r="L523">
        <v>775</v>
      </c>
      <c r="M523" t="s">
        <v>103</v>
      </c>
      <c r="N523">
        <v>0.4</v>
      </c>
      <c r="O523" t="s">
        <v>103</v>
      </c>
      <c r="P523" t="s">
        <v>59</v>
      </c>
      <c r="Q523" t="s">
        <v>59</v>
      </c>
      <c r="R523" s="4" t="s">
        <v>60</v>
      </c>
      <c r="S523" s="4" t="s">
        <v>61</v>
      </c>
      <c r="T523">
        <v>15</v>
      </c>
      <c r="U523">
        <v>20</v>
      </c>
      <c r="V523" t="s">
        <v>59</v>
      </c>
      <c r="W523" t="s">
        <v>59</v>
      </c>
      <c r="X523">
        <v>47</v>
      </c>
    </row>
    <row r="524" spans="1:24" x14ac:dyDescent="0.3">
      <c r="A524" t="s">
        <v>158</v>
      </c>
      <c r="C524" t="s">
        <v>375</v>
      </c>
      <c r="D524" t="s">
        <v>376</v>
      </c>
      <c r="E524">
        <v>2</v>
      </c>
      <c r="F524" t="s">
        <v>382</v>
      </c>
      <c r="G524" t="s">
        <v>103</v>
      </c>
      <c r="H524">
        <v>6</v>
      </c>
      <c r="I524">
        <v>25</v>
      </c>
      <c r="J524">
        <v>7300</v>
      </c>
      <c r="K524">
        <v>8500</v>
      </c>
      <c r="L524">
        <v>1600</v>
      </c>
      <c r="M524" t="s">
        <v>103</v>
      </c>
      <c r="N524">
        <v>0.8</v>
      </c>
      <c r="O524" t="s">
        <v>103</v>
      </c>
      <c r="P524" t="s">
        <v>59</v>
      </c>
      <c r="Q524" t="s">
        <v>59</v>
      </c>
      <c r="R524" s="4" t="s">
        <v>60</v>
      </c>
      <c r="S524" s="4" t="s">
        <v>61</v>
      </c>
      <c r="T524">
        <v>15</v>
      </c>
      <c r="U524">
        <v>20</v>
      </c>
      <c r="V524" t="s">
        <v>59</v>
      </c>
      <c r="W524" t="s">
        <v>59</v>
      </c>
      <c r="X524">
        <v>52</v>
      </c>
    </row>
    <row r="525" spans="1:24" x14ac:dyDescent="0.3">
      <c r="A525" t="s">
        <v>159</v>
      </c>
      <c r="C525" t="s">
        <v>375</v>
      </c>
      <c r="D525" t="s">
        <v>376</v>
      </c>
      <c r="E525">
        <v>2</v>
      </c>
      <c r="F525" t="s">
        <v>382</v>
      </c>
      <c r="G525" t="s">
        <v>103</v>
      </c>
      <c r="H525">
        <v>6</v>
      </c>
      <c r="I525">
        <v>25</v>
      </c>
      <c r="J525">
        <v>9400</v>
      </c>
      <c r="K525">
        <v>10900</v>
      </c>
      <c r="L525">
        <v>1570</v>
      </c>
      <c r="M525" t="s">
        <v>103</v>
      </c>
      <c r="N525">
        <v>0.8</v>
      </c>
      <c r="O525" t="s">
        <v>103</v>
      </c>
      <c r="P525" t="s">
        <v>59</v>
      </c>
      <c r="Q525" t="s">
        <v>59</v>
      </c>
      <c r="R525" s="4" t="s">
        <v>60</v>
      </c>
      <c r="S525" s="4" t="s">
        <v>61</v>
      </c>
      <c r="T525">
        <v>15</v>
      </c>
      <c r="U525">
        <v>20</v>
      </c>
      <c r="V525" t="s">
        <v>59</v>
      </c>
      <c r="W525" t="s">
        <v>59</v>
      </c>
      <c r="X525">
        <v>55</v>
      </c>
    </row>
    <row r="526" spans="1:24" x14ac:dyDescent="0.3">
      <c r="A526" t="s">
        <v>160</v>
      </c>
      <c r="C526" t="s">
        <v>375</v>
      </c>
      <c r="D526" t="s">
        <v>376</v>
      </c>
      <c r="E526">
        <v>2</v>
      </c>
      <c r="F526" t="s">
        <v>382</v>
      </c>
      <c r="G526" t="s">
        <v>103</v>
      </c>
      <c r="H526">
        <v>6</v>
      </c>
      <c r="I526">
        <v>25</v>
      </c>
      <c r="J526">
        <v>11700</v>
      </c>
      <c r="K526">
        <v>13600</v>
      </c>
      <c r="L526">
        <v>1550</v>
      </c>
      <c r="M526" t="s">
        <v>103</v>
      </c>
      <c r="N526">
        <v>0.8</v>
      </c>
      <c r="O526" t="s">
        <v>103</v>
      </c>
      <c r="P526" t="s">
        <v>59</v>
      </c>
      <c r="Q526" t="s">
        <v>59</v>
      </c>
      <c r="R526" s="4" t="s">
        <v>60</v>
      </c>
      <c r="S526" s="4" t="s">
        <v>61</v>
      </c>
      <c r="T526">
        <v>15</v>
      </c>
      <c r="U526">
        <v>20</v>
      </c>
      <c r="V526" t="s">
        <v>59</v>
      </c>
      <c r="W526" t="s">
        <v>59</v>
      </c>
      <c r="X526">
        <v>58</v>
      </c>
    </row>
    <row r="527" spans="1:24" x14ac:dyDescent="0.3">
      <c r="A527" t="s">
        <v>161</v>
      </c>
      <c r="C527" t="s">
        <v>375</v>
      </c>
      <c r="D527" t="s">
        <v>376</v>
      </c>
      <c r="E527">
        <v>2</v>
      </c>
      <c r="F527" t="s">
        <v>382</v>
      </c>
      <c r="G527" t="s">
        <v>103</v>
      </c>
      <c r="H527">
        <v>6</v>
      </c>
      <c r="I527">
        <v>25</v>
      </c>
      <c r="J527">
        <v>13000</v>
      </c>
      <c r="K527">
        <v>15300</v>
      </c>
      <c r="L527">
        <v>1550</v>
      </c>
      <c r="M527" t="s">
        <v>103</v>
      </c>
      <c r="N527">
        <v>0.8</v>
      </c>
      <c r="O527" t="s">
        <v>103</v>
      </c>
      <c r="P527" t="s">
        <v>59</v>
      </c>
      <c r="Q527" t="s">
        <v>59</v>
      </c>
      <c r="R527" s="4" t="s">
        <v>60</v>
      </c>
      <c r="S527" s="4" t="s">
        <v>61</v>
      </c>
      <c r="T527">
        <v>15</v>
      </c>
      <c r="U527">
        <v>20</v>
      </c>
      <c r="V527" t="s">
        <v>59</v>
      </c>
      <c r="W527" t="s">
        <v>59</v>
      </c>
      <c r="X527">
        <v>62</v>
      </c>
    </row>
    <row r="528" spans="1:24" x14ac:dyDescent="0.3">
      <c r="A528" t="s">
        <v>200</v>
      </c>
      <c r="C528" t="s">
        <v>375</v>
      </c>
      <c r="D528" t="s">
        <v>376</v>
      </c>
      <c r="E528">
        <v>3</v>
      </c>
      <c r="F528" t="s">
        <v>382</v>
      </c>
      <c r="G528" t="s">
        <v>103</v>
      </c>
      <c r="H528">
        <v>6</v>
      </c>
      <c r="I528">
        <v>25</v>
      </c>
      <c r="J528">
        <v>14100</v>
      </c>
      <c r="K528">
        <v>16300</v>
      </c>
      <c r="L528">
        <v>2355</v>
      </c>
      <c r="M528" t="s">
        <v>103</v>
      </c>
      <c r="N528">
        <v>1.2000000000000002</v>
      </c>
      <c r="O528" t="s">
        <v>103</v>
      </c>
      <c r="P528" t="s">
        <v>59</v>
      </c>
      <c r="Q528" t="s">
        <v>59</v>
      </c>
      <c r="R528" s="4" t="s">
        <v>60</v>
      </c>
      <c r="S528" s="4" t="s">
        <v>61</v>
      </c>
      <c r="T528">
        <v>15</v>
      </c>
      <c r="U528">
        <v>20</v>
      </c>
      <c r="V528" t="s">
        <v>59</v>
      </c>
      <c r="W528" t="s">
        <v>59</v>
      </c>
      <c r="X528">
        <v>72</v>
      </c>
    </row>
    <row r="529" spans="1:24" x14ac:dyDescent="0.3">
      <c r="A529" t="s">
        <v>201</v>
      </c>
      <c r="C529" t="s">
        <v>375</v>
      </c>
      <c r="D529" t="s">
        <v>376</v>
      </c>
      <c r="E529">
        <v>3</v>
      </c>
      <c r="F529" t="s">
        <v>382</v>
      </c>
      <c r="G529" t="s">
        <v>103</v>
      </c>
      <c r="H529">
        <v>6</v>
      </c>
      <c r="I529">
        <v>25</v>
      </c>
      <c r="J529">
        <v>16100</v>
      </c>
      <c r="K529">
        <v>18800</v>
      </c>
      <c r="L529">
        <v>2355</v>
      </c>
      <c r="M529" t="s">
        <v>103</v>
      </c>
      <c r="N529">
        <v>1.2000000000000002</v>
      </c>
      <c r="O529" t="s">
        <v>103</v>
      </c>
      <c r="P529" t="s">
        <v>59</v>
      </c>
      <c r="Q529" t="s">
        <v>59</v>
      </c>
      <c r="R529" s="4" t="s">
        <v>60</v>
      </c>
      <c r="S529" s="4" t="s">
        <v>61</v>
      </c>
      <c r="T529">
        <v>15</v>
      </c>
      <c r="U529">
        <v>20</v>
      </c>
      <c r="V529" t="s">
        <v>59</v>
      </c>
      <c r="W529" t="s">
        <v>59</v>
      </c>
      <c r="X529">
        <v>78</v>
      </c>
    </row>
    <row r="530" spans="1:24" x14ac:dyDescent="0.3">
      <c r="A530" t="s">
        <v>202</v>
      </c>
      <c r="C530" t="s">
        <v>375</v>
      </c>
      <c r="D530" t="s">
        <v>376</v>
      </c>
      <c r="E530">
        <v>3</v>
      </c>
      <c r="F530" t="s">
        <v>382</v>
      </c>
      <c r="G530" t="s">
        <v>103</v>
      </c>
      <c r="H530">
        <v>6</v>
      </c>
      <c r="I530">
        <v>25</v>
      </c>
      <c r="J530">
        <v>18100</v>
      </c>
      <c r="K530">
        <v>21200</v>
      </c>
      <c r="L530">
        <v>2325</v>
      </c>
      <c r="M530" t="s">
        <v>103</v>
      </c>
      <c r="N530">
        <v>1.2000000000000002</v>
      </c>
      <c r="O530" t="s">
        <v>103</v>
      </c>
      <c r="P530" t="s">
        <v>59</v>
      </c>
      <c r="Q530" t="s">
        <v>59</v>
      </c>
      <c r="R530" s="4" t="s">
        <v>60</v>
      </c>
      <c r="S530" s="4" t="s">
        <v>121</v>
      </c>
      <c r="T530">
        <v>15</v>
      </c>
      <c r="U530">
        <v>20</v>
      </c>
      <c r="V530" t="s">
        <v>59</v>
      </c>
      <c r="W530" t="s">
        <v>59</v>
      </c>
      <c r="X530">
        <v>85</v>
      </c>
    </row>
    <row r="531" spans="1:24" x14ac:dyDescent="0.3">
      <c r="A531" t="s">
        <v>237</v>
      </c>
      <c r="C531" t="s">
        <v>375</v>
      </c>
      <c r="D531" t="s">
        <v>376</v>
      </c>
      <c r="E531">
        <v>4</v>
      </c>
      <c r="F531" t="s">
        <v>382</v>
      </c>
      <c r="G531" t="s">
        <v>103</v>
      </c>
      <c r="H531">
        <v>6</v>
      </c>
      <c r="I531">
        <v>25</v>
      </c>
      <c r="J531">
        <v>19500</v>
      </c>
      <c r="K531">
        <v>22500</v>
      </c>
      <c r="L531">
        <v>3140</v>
      </c>
      <c r="M531" t="s">
        <v>103</v>
      </c>
      <c r="N531">
        <v>1.6</v>
      </c>
      <c r="O531" t="s">
        <v>103</v>
      </c>
      <c r="P531" t="s">
        <v>59</v>
      </c>
      <c r="Q531" t="s">
        <v>59</v>
      </c>
      <c r="R531" s="4" t="s">
        <v>60</v>
      </c>
      <c r="S531" s="4" t="s">
        <v>121</v>
      </c>
      <c r="T531">
        <v>15</v>
      </c>
      <c r="U531">
        <v>20</v>
      </c>
      <c r="V531" t="s">
        <v>59</v>
      </c>
      <c r="W531" t="s">
        <v>59</v>
      </c>
      <c r="X531">
        <v>115</v>
      </c>
    </row>
    <row r="532" spans="1:24" x14ac:dyDescent="0.3">
      <c r="A532" t="s">
        <v>238</v>
      </c>
      <c r="C532" t="s">
        <v>375</v>
      </c>
      <c r="D532" t="s">
        <v>376</v>
      </c>
      <c r="E532">
        <v>4</v>
      </c>
      <c r="F532" t="s">
        <v>382</v>
      </c>
      <c r="G532" t="s">
        <v>103</v>
      </c>
      <c r="H532">
        <v>6</v>
      </c>
      <c r="I532">
        <v>25</v>
      </c>
      <c r="J532">
        <v>23500</v>
      </c>
      <c r="K532">
        <v>27800</v>
      </c>
      <c r="L532">
        <v>3140</v>
      </c>
      <c r="M532" t="s">
        <v>103</v>
      </c>
      <c r="N532">
        <v>1.6</v>
      </c>
      <c r="O532" t="s">
        <v>103</v>
      </c>
      <c r="P532" t="s">
        <v>59</v>
      </c>
      <c r="Q532" t="s">
        <v>59</v>
      </c>
      <c r="R532" s="4" t="s">
        <v>60</v>
      </c>
      <c r="S532" s="4" t="s">
        <v>121</v>
      </c>
      <c r="T532">
        <v>15</v>
      </c>
      <c r="U532">
        <v>20</v>
      </c>
      <c r="V532" t="s">
        <v>59</v>
      </c>
      <c r="W532" t="s">
        <v>59</v>
      </c>
      <c r="X532">
        <v>124</v>
      </c>
    </row>
    <row r="533" spans="1:24" x14ac:dyDescent="0.3">
      <c r="A533" t="s">
        <v>239</v>
      </c>
      <c r="C533" t="s">
        <v>375</v>
      </c>
      <c r="D533" t="s">
        <v>376</v>
      </c>
      <c r="E533">
        <v>4</v>
      </c>
      <c r="F533" t="s">
        <v>382</v>
      </c>
      <c r="G533" t="s">
        <v>103</v>
      </c>
      <c r="H533">
        <v>6</v>
      </c>
      <c r="I533">
        <v>25</v>
      </c>
      <c r="J533">
        <v>26000</v>
      </c>
      <c r="K533">
        <v>30400</v>
      </c>
      <c r="L533">
        <v>3100</v>
      </c>
      <c r="M533" t="s">
        <v>103</v>
      </c>
      <c r="N533">
        <v>1.6</v>
      </c>
      <c r="O533" t="s">
        <v>103</v>
      </c>
      <c r="P533" t="s">
        <v>59</v>
      </c>
      <c r="Q533" t="s">
        <v>59</v>
      </c>
      <c r="R533" s="4" t="s">
        <v>60</v>
      </c>
      <c r="S533" s="4" t="s">
        <v>121</v>
      </c>
      <c r="T533">
        <v>15</v>
      </c>
      <c r="U533">
        <v>20</v>
      </c>
      <c r="V533" t="s">
        <v>59</v>
      </c>
      <c r="W533" t="s">
        <v>59</v>
      </c>
      <c r="X533">
        <v>147</v>
      </c>
    </row>
    <row r="534" spans="1:24" x14ac:dyDescent="0.3">
      <c r="A534" t="s">
        <v>262</v>
      </c>
      <c r="C534" t="s">
        <v>375</v>
      </c>
      <c r="D534" t="s">
        <v>376</v>
      </c>
      <c r="E534">
        <v>5</v>
      </c>
      <c r="F534" t="s">
        <v>382</v>
      </c>
      <c r="G534" t="s">
        <v>103</v>
      </c>
      <c r="H534">
        <v>6</v>
      </c>
      <c r="I534">
        <v>25</v>
      </c>
      <c r="J534">
        <v>29500</v>
      </c>
      <c r="K534">
        <v>36100</v>
      </c>
      <c r="L534">
        <v>3875</v>
      </c>
      <c r="M534" t="s">
        <v>103</v>
      </c>
      <c r="N534">
        <v>2</v>
      </c>
      <c r="O534" t="s">
        <v>103</v>
      </c>
      <c r="P534" t="s">
        <v>59</v>
      </c>
      <c r="Q534" t="s">
        <v>59</v>
      </c>
      <c r="R534" s="4" t="s">
        <v>60</v>
      </c>
      <c r="S534" s="4" t="s">
        <v>176</v>
      </c>
      <c r="T534">
        <v>15</v>
      </c>
      <c r="U534">
        <v>20</v>
      </c>
      <c r="V534" t="s">
        <v>59</v>
      </c>
      <c r="W534" t="s">
        <v>59</v>
      </c>
      <c r="X534">
        <v>218</v>
      </c>
    </row>
    <row r="535" spans="1:24" x14ac:dyDescent="0.3">
      <c r="A535" t="s">
        <v>301</v>
      </c>
      <c r="C535" t="s">
        <v>375</v>
      </c>
      <c r="D535" t="s">
        <v>376</v>
      </c>
      <c r="E535">
        <v>6</v>
      </c>
      <c r="F535" t="s">
        <v>382</v>
      </c>
      <c r="G535" t="s">
        <v>103</v>
      </c>
      <c r="H535">
        <v>6</v>
      </c>
      <c r="I535">
        <v>25</v>
      </c>
      <c r="J535">
        <v>33000</v>
      </c>
      <c r="K535">
        <v>38800</v>
      </c>
      <c r="L535">
        <v>4650</v>
      </c>
      <c r="M535" t="s">
        <v>103</v>
      </c>
      <c r="N535">
        <v>2.4000000000000004</v>
      </c>
      <c r="O535" t="s">
        <v>103</v>
      </c>
      <c r="P535" t="s">
        <v>59</v>
      </c>
      <c r="Q535" t="s">
        <v>59</v>
      </c>
      <c r="R535" s="4" t="s">
        <v>60</v>
      </c>
      <c r="S535" s="4" t="s">
        <v>176</v>
      </c>
      <c r="T535">
        <v>15</v>
      </c>
      <c r="U535">
        <v>20</v>
      </c>
      <c r="V535" t="s">
        <v>59</v>
      </c>
      <c r="W535" t="s">
        <v>59</v>
      </c>
      <c r="X535">
        <v>257</v>
      </c>
    </row>
    <row r="536" spans="1:24" x14ac:dyDescent="0.3">
      <c r="A536" t="s">
        <v>302</v>
      </c>
      <c r="C536" t="s">
        <v>375</v>
      </c>
      <c r="D536" t="s">
        <v>376</v>
      </c>
      <c r="E536">
        <v>6</v>
      </c>
      <c r="F536" t="s">
        <v>382</v>
      </c>
      <c r="G536" t="s">
        <v>103</v>
      </c>
      <c r="H536">
        <v>6</v>
      </c>
      <c r="I536">
        <v>25</v>
      </c>
      <c r="J536">
        <v>39000</v>
      </c>
      <c r="K536">
        <v>45900</v>
      </c>
      <c r="L536">
        <v>4650</v>
      </c>
      <c r="M536" t="s">
        <v>103</v>
      </c>
      <c r="N536">
        <v>2.4000000000000004</v>
      </c>
      <c r="O536" t="s">
        <v>103</v>
      </c>
      <c r="P536" t="s">
        <v>59</v>
      </c>
      <c r="Q536" t="s">
        <v>59</v>
      </c>
      <c r="R536" s="4" t="s">
        <v>60</v>
      </c>
      <c r="S536" s="4" t="s">
        <v>176</v>
      </c>
      <c r="T536">
        <v>15</v>
      </c>
      <c r="U536">
        <v>20</v>
      </c>
      <c r="V536" t="s">
        <v>59</v>
      </c>
      <c r="W536" t="s">
        <v>59</v>
      </c>
      <c r="X536">
        <v>262</v>
      </c>
    </row>
    <row r="537" spans="1:24" x14ac:dyDescent="0.3">
      <c r="A537" t="s">
        <v>109</v>
      </c>
      <c r="C537" t="s">
        <v>375</v>
      </c>
      <c r="D537" t="s">
        <v>379</v>
      </c>
      <c r="E537">
        <v>1</v>
      </c>
      <c r="F537" t="s">
        <v>382</v>
      </c>
      <c r="G537" t="s">
        <v>103</v>
      </c>
      <c r="H537">
        <v>4</v>
      </c>
      <c r="I537">
        <v>-20</v>
      </c>
      <c r="J537">
        <v>2700</v>
      </c>
      <c r="K537">
        <v>3100</v>
      </c>
      <c r="L537">
        <v>800</v>
      </c>
      <c r="M537" t="s">
        <v>103</v>
      </c>
      <c r="N537">
        <v>0.4</v>
      </c>
      <c r="O537" t="s">
        <v>103</v>
      </c>
      <c r="P537" s="6">
        <v>2.5</v>
      </c>
      <c r="Q537">
        <v>1125</v>
      </c>
      <c r="R537" s="4" t="s">
        <v>60</v>
      </c>
      <c r="S537" s="4" t="s">
        <v>61</v>
      </c>
      <c r="T537">
        <v>15</v>
      </c>
      <c r="U537">
        <v>20</v>
      </c>
      <c r="V537" t="s">
        <v>59</v>
      </c>
      <c r="W537" t="s">
        <v>59</v>
      </c>
      <c r="X537">
        <v>40</v>
      </c>
    </row>
    <row r="538" spans="1:24" x14ac:dyDescent="0.3">
      <c r="A538" t="s">
        <v>110</v>
      </c>
      <c r="C538" t="s">
        <v>375</v>
      </c>
      <c r="D538" t="s">
        <v>379</v>
      </c>
      <c r="E538">
        <v>1</v>
      </c>
      <c r="F538" t="s">
        <v>382</v>
      </c>
      <c r="G538" t="s">
        <v>103</v>
      </c>
      <c r="H538">
        <v>4</v>
      </c>
      <c r="I538">
        <v>-20</v>
      </c>
      <c r="J538">
        <v>3200</v>
      </c>
      <c r="K538">
        <v>3800</v>
      </c>
      <c r="L538">
        <v>785</v>
      </c>
      <c r="M538" t="s">
        <v>103</v>
      </c>
      <c r="N538">
        <v>0.4</v>
      </c>
      <c r="O538" t="s">
        <v>103</v>
      </c>
      <c r="P538" s="6">
        <v>2.5</v>
      </c>
      <c r="Q538">
        <v>1125</v>
      </c>
      <c r="R538" s="4" t="s">
        <v>60</v>
      </c>
      <c r="S538" s="4" t="s">
        <v>61</v>
      </c>
      <c r="T538">
        <v>15</v>
      </c>
      <c r="U538">
        <v>20</v>
      </c>
      <c r="V538" t="s">
        <v>59</v>
      </c>
      <c r="W538" t="s">
        <v>59</v>
      </c>
      <c r="X538">
        <v>42</v>
      </c>
    </row>
    <row r="539" spans="1:24" x14ac:dyDescent="0.3">
      <c r="A539" t="s">
        <v>111</v>
      </c>
      <c r="C539" t="s">
        <v>375</v>
      </c>
      <c r="D539" t="s">
        <v>379</v>
      </c>
      <c r="E539">
        <v>1</v>
      </c>
      <c r="F539" t="s">
        <v>382</v>
      </c>
      <c r="G539" t="s">
        <v>103</v>
      </c>
      <c r="H539">
        <v>4</v>
      </c>
      <c r="I539">
        <v>-20</v>
      </c>
      <c r="J539">
        <v>3800</v>
      </c>
      <c r="K539">
        <v>4400</v>
      </c>
      <c r="L539">
        <v>775</v>
      </c>
      <c r="M539" t="s">
        <v>103</v>
      </c>
      <c r="N539">
        <v>0.4</v>
      </c>
      <c r="O539" t="s">
        <v>103</v>
      </c>
      <c r="P539" s="6">
        <v>2.5</v>
      </c>
      <c r="Q539">
        <v>1125</v>
      </c>
      <c r="R539" s="4" t="s">
        <v>60</v>
      </c>
      <c r="S539" s="4" t="s">
        <v>61</v>
      </c>
      <c r="T539">
        <v>15</v>
      </c>
      <c r="U539">
        <v>20</v>
      </c>
      <c r="V539" t="s">
        <v>59</v>
      </c>
      <c r="W539" t="s">
        <v>59</v>
      </c>
      <c r="X539">
        <v>46</v>
      </c>
    </row>
    <row r="540" spans="1:24" x14ac:dyDescent="0.3">
      <c r="A540" t="s">
        <v>166</v>
      </c>
      <c r="C540" t="s">
        <v>375</v>
      </c>
      <c r="D540" t="s">
        <v>379</v>
      </c>
      <c r="E540">
        <v>2</v>
      </c>
      <c r="F540" t="s">
        <v>382</v>
      </c>
      <c r="G540" t="s">
        <v>103</v>
      </c>
      <c r="H540">
        <v>4</v>
      </c>
      <c r="I540">
        <v>-20</v>
      </c>
      <c r="J540">
        <v>5100</v>
      </c>
      <c r="K540">
        <v>5900</v>
      </c>
      <c r="L540">
        <v>1600</v>
      </c>
      <c r="M540" t="s">
        <v>103</v>
      </c>
      <c r="N540">
        <v>0.8</v>
      </c>
      <c r="O540" t="s">
        <v>103</v>
      </c>
      <c r="P540" s="6">
        <v>4.9000000000000004</v>
      </c>
      <c r="Q540">
        <v>2250</v>
      </c>
      <c r="R540" s="4" t="s">
        <v>60</v>
      </c>
      <c r="S540" s="4" t="s">
        <v>121</v>
      </c>
      <c r="T540">
        <v>15</v>
      </c>
      <c r="U540">
        <v>20</v>
      </c>
      <c r="V540" t="s">
        <v>59</v>
      </c>
      <c r="W540" t="s">
        <v>59</v>
      </c>
      <c r="X540">
        <v>50</v>
      </c>
    </row>
    <row r="541" spans="1:24" x14ac:dyDescent="0.3">
      <c r="A541" t="s">
        <v>167</v>
      </c>
      <c r="C541" t="s">
        <v>375</v>
      </c>
      <c r="D541" t="s">
        <v>379</v>
      </c>
      <c r="E541">
        <v>2</v>
      </c>
      <c r="F541" t="s">
        <v>382</v>
      </c>
      <c r="G541" t="s">
        <v>103</v>
      </c>
      <c r="H541">
        <v>4</v>
      </c>
      <c r="I541">
        <v>-20</v>
      </c>
      <c r="J541">
        <v>6400</v>
      </c>
      <c r="K541">
        <v>7300</v>
      </c>
      <c r="L541">
        <v>1570</v>
      </c>
      <c r="M541" t="s">
        <v>103</v>
      </c>
      <c r="N541">
        <v>0.8</v>
      </c>
      <c r="O541" t="s">
        <v>103</v>
      </c>
      <c r="P541" s="6">
        <v>4.9000000000000004</v>
      </c>
      <c r="Q541">
        <v>2250</v>
      </c>
      <c r="R541" s="4" t="s">
        <v>60</v>
      </c>
      <c r="S541" s="4" t="s">
        <v>121</v>
      </c>
      <c r="T541">
        <v>15</v>
      </c>
      <c r="U541">
        <v>20</v>
      </c>
      <c r="V541" t="s">
        <v>59</v>
      </c>
      <c r="W541" t="s">
        <v>59</v>
      </c>
      <c r="X541">
        <v>52</v>
      </c>
    </row>
    <row r="542" spans="1:24" x14ac:dyDescent="0.3">
      <c r="A542" t="s">
        <v>168</v>
      </c>
      <c r="C542" t="s">
        <v>375</v>
      </c>
      <c r="D542" t="s">
        <v>379</v>
      </c>
      <c r="E542">
        <v>2</v>
      </c>
      <c r="F542" t="s">
        <v>382</v>
      </c>
      <c r="G542" t="s">
        <v>103</v>
      </c>
      <c r="H542">
        <v>4</v>
      </c>
      <c r="I542">
        <v>-20</v>
      </c>
      <c r="J542">
        <v>8000</v>
      </c>
      <c r="K542">
        <v>9500</v>
      </c>
      <c r="L542">
        <v>1550</v>
      </c>
      <c r="M542" t="s">
        <v>103</v>
      </c>
      <c r="N542">
        <v>0.8</v>
      </c>
      <c r="O542" t="s">
        <v>103</v>
      </c>
      <c r="P542" s="6">
        <v>4.9000000000000004</v>
      </c>
      <c r="Q542">
        <v>2250</v>
      </c>
      <c r="R542" s="4" t="s">
        <v>60</v>
      </c>
      <c r="S542" s="4" t="s">
        <v>121</v>
      </c>
      <c r="T542">
        <v>15</v>
      </c>
      <c r="U542">
        <v>20</v>
      </c>
      <c r="V542" t="s">
        <v>59</v>
      </c>
      <c r="W542" t="s">
        <v>59</v>
      </c>
      <c r="X542">
        <v>55</v>
      </c>
    </row>
    <row r="543" spans="1:24" x14ac:dyDescent="0.3">
      <c r="A543" t="s">
        <v>205</v>
      </c>
      <c r="C543" t="s">
        <v>375</v>
      </c>
      <c r="D543" t="s">
        <v>379</v>
      </c>
      <c r="E543">
        <v>3</v>
      </c>
      <c r="F543" t="s">
        <v>382</v>
      </c>
      <c r="G543" t="s">
        <v>103</v>
      </c>
      <c r="H543">
        <v>4</v>
      </c>
      <c r="I543">
        <v>-20</v>
      </c>
      <c r="J543">
        <v>9400</v>
      </c>
      <c r="K543">
        <v>10900</v>
      </c>
      <c r="L543">
        <v>1570</v>
      </c>
      <c r="M543" t="s">
        <v>103</v>
      </c>
      <c r="N543">
        <v>1.2000000000000002</v>
      </c>
      <c r="O543" t="s">
        <v>103</v>
      </c>
      <c r="P543" s="6">
        <v>7.2</v>
      </c>
      <c r="Q543">
        <v>3300</v>
      </c>
      <c r="R543" s="4" t="s">
        <v>60</v>
      </c>
      <c r="S543" s="4" t="s">
        <v>176</v>
      </c>
      <c r="T543">
        <v>15</v>
      </c>
      <c r="U543">
        <v>20</v>
      </c>
      <c r="V543" t="s">
        <v>59</v>
      </c>
      <c r="W543" t="s">
        <v>59</v>
      </c>
      <c r="X543">
        <v>79</v>
      </c>
    </row>
    <row r="544" spans="1:24" x14ac:dyDescent="0.3">
      <c r="A544" t="s">
        <v>206</v>
      </c>
      <c r="C544" t="s">
        <v>375</v>
      </c>
      <c r="D544" t="s">
        <v>379</v>
      </c>
      <c r="E544">
        <v>3</v>
      </c>
      <c r="F544" t="s">
        <v>382</v>
      </c>
      <c r="G544" t="s">
        <v>103</v>
      </c>
      <c r="H544">
        <v>4</v>
      </c>
      <c r="I544">
        <v>-20</v>
      </c>
      <c r="J544">
        <v>11000</v>
      </c>
      <c r="K544">
        <v>12800</v>
      </c>
      <c r="L544">
        <v>2325</v>
      </c>
      <c r="M544" t="s">
        <v>103</v>
      </c>
      <c r="N544">
        <v>1.2000000000000002</v>
      </c>
      <c r="O544" t="s">
        <v>103</v>
      </c>
      <c r="P544" s="6">
        <v>7.2</v>
      </c>
      <c r="Q544">
        <v>3300</v>
      </c>
      <c r="R544" s="4" t="s">
        <v>60</v>
      </c>
      <c r="S544" s="4" t="s">
        <v>176</v>
      </c>
      <c r="T544">
        <v>15</v>
      </c>
      <c r="U544">
        <v>20</v>
      </c>
      <c r="V544" t="s">
        <v>59</v>
      </c>
      <c r="W544" t="s">
        <v>59</v>
      </c>
      <c r="X544">
        <v>84</v>
      </c>
    </row>
    <row r="545" spans="1:24" x14ac:dyDescent="0.3">
      <c r="A545" t="s">
        <v>242</v>
      </c>
      <c r="C545" t="s">
        <v>375</v>
      </c>
      <c r="D545" t="s">
        <v>379</v>
      </c>
      <c r="E545">
        <v>4</v>
      </c>
      <c r="F545" t="s">
        <v>382</v>
      </c>
      <c r="G545" t="s">
        <v>103</v>
      </c>
      <c r="H545">
        <v>4</v>
      </c>
      <c r="I545">
        <v>-20</v>
      </c>
      <c r="J545">
        <v>12500</v>
      </c>
      <c r="K545">
        <v>14400</v>
      </c>
      <c r="L545">
        <v>3140</v>
      </c>
      <c r="M545" t="s">
        <v>103</v>
      </c>
      <c r="N545">
        <v>1.6</v>
      </c>
      <c r="O545" t="s">
        <v>103</v>
      </c>
      <c r="P545" s="6">
        <v>9.6</v>
      </c>
      <c r="Q545">
        <v>4425</v>
      </c>
      <c r="R545" s="4" t="s">
        <v>60</v>
      </c>
      <c r="S545" s="4" t="s">
        <v>176</v>
      </c>
      <c r="T545">
        <v>15</v>
      </c>
      <c r="U545">
        <v>20</v>
      </c>
      <c r="V545" t="s">
        <v>59</v>
      </c>
      <c r="W545" t="s">
        <v>59</v>
      </c>
      <c r="X545">
        <v>124</v>
      </c>
    </row>
    <row r="546" spans="1:24" x14ac:dyDescent="0.3">
      <c r="A546" t="s">
        <v>243</v>
      </c>
      <c r="C546" t="s">
        <v>375</v>
      </c>
      <c r="D546" t="s">
        <v>379</v>
      </c>
      <c r="E546">
        <v>4</v>
      </c>
      <c r="F546" t="s">
        <v>382</v>
      </c>
      <c r="G546" t="s">
        <v>103</v>
      </c>
      <c r="H546">
        <v>4</v>
      </c>
      <c r="I546">
        <v>-20</v>
      </c>
      <c r="J546">
        <v>14100</v>
      </c>
      <c r="K546">
        <v>16300</v>
      </c>
      <c r="L546">
        <v>3100</v>
      </c>
      <c r="M546" t="s">
        <v>103</v>
      </c>
      <c r="N546">
        <v>1.6</v>
      </c>
      <c r="O546" t="s">
        <v>103</v>
      </c>
      <c r="P546" s="6">
        <v>9.6</v>
      </c>
      <c r="Q546">
        <v>4425</v>
      </c>
      <c r="R546" s="4" t="s">
        <v>60</v>
      </c>
      <c r="S546" s="4" t="s">
        <v>176</v>
      </c>
      <c r="T546">
        <v>15</v>
      </c>
      <c r="U546">
        <v>20</v>
      </c>
      <c r="V546" t="s">
        <v>59</v>
      </c>
      <c r="W546" t="s">
        <v>59</v>
      </c>
      <c r="X546">
        <v>144</v>
      </c>
    </row>
    <row r="547" spans="1:24" x14ac:dyDescent="0.3">
      <c r="A547" t="s">
        <v>264</v>
      </c>
      <c r="C547" t="s">
        <v>375</v>
      </c>
      <c r="D547" t="s">
        <v>379</v>
      </c>
      <c r="E547">
        <v>5</v>
      </c>
      <c r="F547" t="s">
        <v>382</v>
      </c>
      <c r="G547" t="s">
        <v>103</v>
      </c>
      <c r="H547">
        <v>4</v>
      </c>
      <c r="I547">
        <v>-20</v>
      </c>
      <c r="J547">
        <v>15500</v>
      </c>
      <c r="K547">
        <v>17700</v>
      </c>
      <c r="L547">
        <v>3925</v>
      </c>
      <c r="M547" t="s">
        <v>103</v>
      </c>
      <c r="N547">
        <v>2</v>
      </c>
      <c r="O547" t="s">
        <v>103</v>
      </c>
      <c r="P547" s="6">
        <v>12</v>
      </c>
      <c r="Q547">
        <v>5550</v>
      </c>
      <c r="R547" s="4" t="s">
        <v>60</v>
      </c>
      <c r="S547" s="4" t="s">
        <v>176</v>
      </c>
      <c r="T547">
        <v>15</v>
      </c>
      <c r="U547">
        <v>20</v>
      </c>
      <c r="V547" t="s">
        <v>59</v>
      </c>
      <c r="W547" t="s">
        <v>59</v>
      </c>
      <c r="X547">
        <v>191</v>
      </c>
    </row>
    <row r="548" spans="1:24" x14ac:dyDescent="0.3">
      <c r="A548" t="s">
        <v>305</v>
      </c>
      <c r="C548" t="s">
        <v>375</v>
      </c>
      <c r="D548" t="s">
        <v>379</v>
      </c>
      <c r="E548">
        <v>6</v>
      </c>
      <c r="F548" t="s">
        <v>382</v>
      </c>
      <c r="G548" t="s">
        <v>103</v>
      </c>
      <c r="H548">
        <v>4</v>
      </c>
      <c r="I548">
        <v>-20</v>
      </c>
      <c r="J548">
        <v>19500</v>
      </c>
      <c r="K548">
        <v>22500</v>
      </c>
      <c r="L548">
        <v>3140</v>
      </c>
      <c r="M548" t="s">
        <v>103</v>
      </c>
      <c r="N548">
        <v>2.4000000000000004</v>
      </c>
      <c r="O548" t="s">
        <v>103</v>
      </c>
      <c r="P548" s="6">
        <v>14.5</v>
      </c>
      <c r="Q548">
        <v>6675</v>
      </c>
      <c r="R548" s="4" t="s">
        <v>60</v>
      </c>
      <c r="S548" s="4" t="s">
        <v>176</v>
      </c>
      <c r="T548">
        <v>15</v>
      </c>
      <c r="U548">
        <v>20</v>
      </c>
      <c r="V548" t="s">
        <v>59</v>
      </c>
      <c r="W548" t="s">
        <v>59</v>
      </c>
      <c r="X548">
        <v>257</v>
      </c>
    </row>
    <row r="549" spans="1:24" x14ac:dyDescent="0.3">
      <c r="A549" t="s">
        <v>306</v>
      </c>
      <c r="C549" t="s">
        <v>375</v>
      </c>
      <c r="D549" t="s">
        <v>379</v>
      </c>
      <c r="E549">
        <v>6</v>
      </c>
      <c r="F549" t="s">
        <v>382</v>
      </c>
      <c r="G549" t="s">
        <v>103</v>
      </c>
      <c r="H549">
        <v>4</v>
      </c>
      <c r="I549">
        <v>-20</v>
      </c>
      <c r="J549">
        <v>23000</v>
      </c>
      <c r="K549">
        <v>27000</v>
      </c>
      <c r="L549">
        <v>4650</v>
      </c>
      <c r="M549" t="s">
        <v>103</v>
      </c>
      <c r="N549">
        <v>2.4000000000000004</v>
      </c>
      <c r="O549" t="s">
        <v>103</v>
      </c>
      <c r="P549" s="6">
        <v>14.5</v>
      </c>
      <c r="Q549">
        <v>6675</v>
      </c>
      <c r="R549" s="4" t="s">
        <v>60</v>
      </c>
      <c r="S549" s="4" t="s">
        <v>176</v>
      </c>
      <c r="T549">
        <v>15</v>
      </c>
      <c r="U549">
        <v>20</v>
      </c>
      <c r="V549" t="s">
        <v>59</v>
      </c>
      <c r="W549" t="s">
        <v>59</v>
      </c>
      <c r="X549">
        <v>262</v>
      </c>
    </row>
    <row r="550" spans="1:24" x14ac:dyDescent="0.3">
      <c r="A550" t="s">
        <v>106</v>
      </c>
      <c r="C550" t="s">
        <v>375</v>
      </c>
      <c r="D550" t="s">
        <v>379</v>
      </c>
      <c r="E550">
        <v>1</v>
      </c>
      <c r="F550" t="s">
        <v>382</v>
      </c>
      <c r="G550" t="s">
        <v>103</v>
      </c>
      <c r="H550">
        <v>6</v>
      </c>
      <c r="I550">
        <v>-20</v>
      </c>
      <c r="J550">
        <v>3500</v>
      </c>
      <c r="K550">
        <v>4000</v>
      </c>
      <c r="L550">
        <v>800</v>
      </c>
      <c r="M550" t="s">
        <v>103</v>
      </c>
      <c r="N550">
        <v>0.4</v>
      </c>
      <c r="O550" t="s">
        <v>103</v>
      </c>
      <c r="P550" s="6">
        <v>2.5</v>
      </c>
      <c r="Q550">
        <v>1125</v>
      </c>
      <c r="R550" s="4" t="s">
        <v>60</v>
      </c>
      <c r="S550" s="4" t="s">
        <v>61</v>
      </c>
      <c r="T550">
        <v>15</v>
      </c>
      <c r="U550">
        <v>20</v>
      </c>
      <c r="V550" t="s">
        <v>59</v>
      </c>
      <c r="W550" t="s">
        <v>59</v>
      </c>
      <c r="X550">
        <v>41</v>
      </c>
    </row>
    <row r="551" spans="1:24" x14ac:dyDescent="0.3">
      <c r="A551" t="s">
        <v>107</v>
      </c>
      <c r="C551" t="s">
        <v>375</v>
      </c>
      <c r="D551" t="s">
        <v>379</v>
      </c>
      <c r="E551">
        <v>1</v>
      </c>
      <c r="F551" t="s">
        <v>382</v>
      </c>
      <c r="G551" t="s">
        <v>103</v>
      </c>
      <c r="H551">
        <v>6</v>
      </c>
      <c r="I551">
        <v>-20</v>
      </c>
      <c r="J551">
        <v>4200</v>
      </c>
      <c r="K551">
        <v>4900</v>
      </c>
      <c r="L551">
        <v>785</v>
      </c>
      <c r="M551" t="s">
        <v>103</v>
      </c>
      <c r="N551">
        <v>0.4</v>
      </c>
      <c r="O551" t="s">
        <v>103</v>
      </c>
      <c r="P551" s="6">
        <v>2.5</v>
      </c>
      <c r="Q551">
        <v>1125</v>
      </c>
      <c r="R551" s="4" t="s">
        <v>60</v>
      </c>
      <c r="S551" s="4" t="s">
        <v>61</v>
      </c>
      <c r="T551">
        <v>15</v>
      </c>
      <c r="U551">
        <v>20</v>
      </c>
      <c r="V551" t="s">
        <v>59</v>
      </c>
      <c r="W551" t="s">
        <v>59</v>
      </c>
      <c r="X551">
        <v>44</v>
      </c>
    </row>
    <row r="552" spans="1:24" x14ac:dyDescent="0.3">
      <c r="A552" t="s">
        <v>108</v>
      </c>
      <c r="C552" t="s">
        <v>375</v>
      </c>
      <c r="D552" t="s">
        <v>379</v>
      </c>
      <c r="E552">
        <v>1</v>
      </c>
      <c r="F552" t="s">
        <v>382</v>
      </c>
      <c r="G552" t="s">
        <v>103</v>
      </c>
      <c r="H552">
        <v>6</v>
      </c>
      <c r="I552">
        <v>-20</v>
      </c>
      <c r="J552">
        <v>4900</v>
      </c>
      <c r="K552">
        <v>5600</v>
      </c>
      <c r="L552">
        <v>775</v>
      </c>
      <c r="M552" t="s">
        <v>103</v>
      </c>
      <c r="N552">
        <v>0.4</v>
      </c>
      <c r="O552" t="s">
        <v>103</v>
      </c>
      <c r="P552" s="6">
        <v>2.5</v>
      </c>
      <c r="Q552">
        <v>1125</v>
      </c>
      <c r="R552" s="4" t="s">
        <v>60</v>
      </c>
      <c r="S552" s="4" t="s">
        <v>61</v>
      </c>
      <c r="T552">
        <v>15</v>
      </c>
      <c r="U552">
        <v>20</v>
      </c>
      <c r="V552" t="s">
        <v>59</v>
      </c>
      <c r="W552" t="s">
        <v>59</v>
      </c>
      <c r="X552">
        <v>47</v>
      </c>
    </row>
    <row r="553" spans="1:24" x14ac:dyDescent="0.3">
      <c r="A553" t="s">
        <v>162</v>
      </c>
      <c r="C553" t="s">
        <v>375</v>
      </c>
      <c r="D553" t="s">
        <v>379</v>
      </c>
      <c r="E553">
        <v>2</v>
      </c>
      <c r="F553" t="s">
        <v>382</v>
      </c>
      <c r="G553" t="s">
        <v>103</v>
      </c>
      <c r="H553">
        <v>6</v>
      </c>
      <c r="I553">
        <v>-20</v>
      </c>
      <c r="J553">
        <v>6600</v>
      </c>
      <c r="K553">
        <v>7800</v>
      </c>
      <c r="L553">
        <v>775</v>
      </c>
      <c r="M553" t="s">
        <v>103</v>
      </c>
      <c r="N553">
        <v>0.8</v>
      </c>
      <c r="O553" t="s">
        <v>103</v>
      </c>
      <c r="P553" s="6">
        <v>4.9000000000000004</v>
      </c>
      <c r="Q553">
        <v>2250</v>
      </c>
      <c r="R553" s="4" t="s">
        <v>60</v>
      </c>
      <c r="S553" s="4" t="s">
        <v>121</v>
      </c>
      <c r="T553">
        <v>15</v>
      </c>
      <c r="U553">
        <v>20</v>
      </c>
      <c r="V553" t="s">
        <v>59</v>
      </c>
      <c r="W553" t="s">
        <v>59</v>
      </c>
      <c r="X553">
        <v>52</v>
      </c>
    </row>
    <row r="554" spans="1:24" x14ac:dyDescent="0.3">
      <c r="A554" t="s">
        <v>163</v>
      </c>
      <c r="C554" t="s">
        <v>375</v>
      </c>
      <c r="D554" t="s">
        <v>379</v>
      </c>
      <c r="E554">
        <v>2</v>
      </c>
      <c r="F554" t="s">
        <v>382</v>
      </c>
      <c r="G554" t="s">
        <v>103</v>
      </c>
      <c r="H554">
        <v>6</v>
      </c>
      <c r="I554">
        <v>-20</v>
      </c>
      <c r="J554">
        <v>7700</v>
      </c>
      <c r="K554">
        <v>8800</v>
      </c>
      <c r="L554">
        <v>1570</v>
      </c>
      <c r="M554" t="s">
        <v>103</v>
      </c>
      <c r="N554">
        <v>0.8</v>
      </c>
      <c r="O554" t="s">
        <v>103</v>
      </c>
      <c r="P554" s="6">
        <v>4.9000000000000004</v>
      </c>
      <c r="Q554">
        <v>2250</v>
      </c>
      <c r="R554" s="4" t="s">
        <v>60</v>
      </c>
      <c r="S554" s="4" t="s">
        <v>121</v>
      </c>
      <c r="T554">
        <v>15</v>
      </c>
      <c r="U554">
        <v>20</v>
      </c>
      <c r="V554" t="s">
        <v>59</v>
      </c>
      <c r="W554" t="s">
        <v>59</v>
      </c>
      <c r="X554">
        <v>55</v>
      </c>
    </row>
    <row r="555" spans="1:24" x14ac:dyDescent="0.3">
      <c r="A555" t="s">
        <v>164</v>
      </c>
      <c r="C555" t="s">
        <v>375</v>
      </c>
      <c r="D555" t="s">
        <v>379</v>
      </c>
      <c r="E555">
        <v>2</v>
      </c>
      <c r="F555" t="s">
        <v>382</v>
      </c>
      <c r="G555" t="s">
        <v>103</v>
      </c>
      <c r="H555">
        <v>6</v>
      </c>
      <c r="I555">
        <v>-20</v>
      </c>
      <c r="J555">
        <v>9000</v>
      </c>
      <c r="K555">
        <v>10600</v>
      </c>
      <c r="L555">
        <v>1550</v>
      </c>
      <c r="M555" t="s">
        <v>103</v>
      </c>
      <c r="N555">
        <v>0.8</v>
      </c>
      <c r="O555" t="s">
        <v>103</v>
      </c>
      <c r="P555" s="6">
        <v>4.9000000000000004</v>
      </c>
      <c r="Q555">
        <v>2250</v>
      </c>
      <c r="R555" s="4" t="s">
        <v>60</v>
      </c>
      <c r="S555" s="4" t="s">
        <v>121</v>
      </c>
      <c r="T555">
        <v>15</v>
      </c>
      <c r="U555">
        <v>20</v>
      </c>
      <c r="V555" t="s">
        <v>59</v>
      </c>
      <c r="W555" t="s">
        <v>59</v>
      </c>
      <c r="X555">
        <v>58</v>
      </c>
    </row>
    <row r="556" spans="1:24" x14ac:dyDescent="0.3">
      <c r="A556" t="s">
        <v>165</v>
      </c>
      <c r="C556" t="s">
        <v>375</v>
      </c>
      <c r="D556" t="s">
        <v>379</v>
      </c>
      <c r="E556">
        <v>2</v>
      </c>
      <c r="F556" t="s">
        <v>382</v>
      </c>
      <c r="G556" t="s">
        <v>103</v>
      </c>
      <c r="H556">
        <v>6</v>
      </c>
      <c r="I556">
        <v>-20</v>
      </c>
      <c r="J556">
        <v>10500</v>
      </c>
      <c r="K556">
        <v>12400</v>
      </c>
      <c r="L556">
        <v>1550</v>
      </c>
      <c r="M556" t="s">
        <v>103</v>
      </c>
      <c r="N556">
        <v>0.8</v>
      </c>
      <c r="O556" t="s">
        <v>103</v>
      </c>
      <c r="P556" s="6">
        <v>4.9000000000000004</v>
      </c>
      <c r="Q556">
        <v>2250</v>
      </c>
      <c r="R556" s="4" t="s">
        <v>60</v>
      </c>
      <c r="S556" s="4" t="s">
        <v>121</v>
      </c>
      <c r="T556">
        <v>15</v>
      </c>
      <c r="U556">
        <v>20</v>
      </c>
      <c r="V556" t="s">
        <v>59</v>
      </c>
      <c r="W556" t="s">
        <v>59</v>
      </c>
      <c r="X556">
        <v>62</v>
      </c>
    </row>
    <row r="557" spans="1:24" x14ac:dyDescent="0.3">
      <c r="A557" t="s">
        <v>203</v>
      </c>
      <c r="C557" t="s">
        <v>375</v>
      </c>
      <c r="D557" t="s">
        <v>379</v>
      </c>
      <c r="E557">
        <v>3</v>
      </c>
      <c r="F557" t="s">
        <v>382</v>
      </c>
      <c r="G557" t="s">
        <v>103</v>
      </c>
      <c r="H557">
        <v>6</v>
      </c>
      <c r="I557">
        <v>-20</v>
      </c>
      <c r="J557">
        <v>12100</v>
      </c>
      <c r="K557">
        <v>14200</v>
      </c>
      <c r="L557">
        <v>2355</v>
      </c>
      <c r="M557" t="s">
        <v>103</v>
      </c>
      <c r="N557">
        <v>1.2000000000000002</v>
      </c>
      <c r="O557" t="s">
        <v>103</v>
      </c>
      <c r="P557" s="6">
        <v>7.2</v>
      </c>
      <c r="Q557">
        <v>3300</v>
      </c>
      <c r="R557" s="4" t="s">
        <v>60</v>
      </c>
      <c r="S557" s="4" t="s">
        <v>176</v>
      </c>
      <c r="T557">
        <v>15</v>
      </c>
      <c r="U557">
        <v>20</v>
      </c>
      <c r="V557" t="s">
        <v>59</v>
      </c>
      <c r="W557" t="s">
        <v>59</v>
      </c>
      <c r="X557">
        <v>78</v>
      </c>
    </row>
    <row r="558" spans="1:24" x14ac:dyDescent="0.3">
      <c r="A558" t="s">
        <v>204</v>
      </c>
      <c r="C558" t="s">
        <v>375</v>
      </c>
      <c r="D558" t="s">
        <v>379</v>
      </c>
      <c r="E558">
        <v>3</v>
      </c>
      <c r="F558" t="s">
        <v>382</v>
      </c>
      <c r="G558" t="s">
        <v>103</v>
      </c>
      <c r="H558">
        <v>6</v>
      </c>
      <c r="I558">
        <v>-20</v>
      </c>
      <c r="J558">
        <v>14200</v>
      </c>
      <c r="K558">
        <v>16600</v>
      </c>
      <c r="L558">
        <v>2325</v>
      </c>
      <c r="M558" t="s">
        <v>103</v>
      </c>
      <c r="N558">
        <v>1.2000000000000002</v>
      </c>
      <c r="O558" t="s">
        <v>103</v>
      </c>
      <c r="P558" s="6">
        <v>7.2</v>
      </c>
      <c r="Q558">
        <v>3300</v>
      </c>
      <c r="R558" s="4" t="s">
        <v>60</v>
      </c>
      <c r="S558" s="4" t="s">
        <v>176</v>
      </c>
      <c r="T558">
        <v>15</v>
      </c>
      <c r="U558">
        <v>20</v>
      </c>
      <c r="V558" t="s">
        <v>59</v>
      </c>
      <c r="W558" t="s">
        <v>59</v>
      </c>
      <c r="X558">
        <v>85</v>
      </c>
    </row>
    <row r="559" spans="1:24" x14ac:dyDescent="0.3">
      <c r="A559" t="s">
        <v>240</v>
      </c>
      <c r="C559" t="s">
        <v>375</v>
      </c>
      <c r="D559" t="s">
        <v>379</v>
      </c>
      <c r="E559">
        <v>4</v>
      </c>
      <c r="F559" t="s">
        <v>382</v>
      </c>
      <c r="G559" t="s">
        <v>103</v>
      </c>
      <c r="H559">
        <v>6</v>
      </c>
      <c r="I559">
        <v>-20</v>
      </c>
      <c r="J559">
        <v>16200</v>
      </c>
      <c r="K559">
        <v>18700</v>
      </c>
      <c r="L559">
        <v>3140</v>
      </c>
      <c r="M559" t="s">
        <v>103</v>
      </c>
      <c r="N559">
        <v>1.6</v>
      </c>
      <c r="O559" t="s">
        <v>103</v>
      </c>
      <c r="P559" s="6">
        <v>9.6</v>
      </c>
      <c r="Q559">
        <v>4425</v>
      </c>
      <c r="R559" s="4" t="s">
        <v>60</v>
      </c>
      <c r="S559" s="4" t="s">
        <v>176</v>
      </c>
      <c r="T559">
        <v>15</v>
      </c>
      <c r="U559">
        <v>20</v>
      </c>
      <c r="V559" t="s">
        <v>59</v>
      </c>
      <c r="W559" t="s">
        <v>59</v>
      </c>
      <c r="X559">
        <v>124</v>
      </c>
    </row>
    <row r="560" spans="1:24" x14ac:dyDescent="0.3">
      <c r="A560" t="s">
        <v>241</v>
      </c>
      <c r="C560" t="s">
        <v>375</v>
      </c>
      <c r="D560" t="s">
        <v>379</v>
      </c>
      <c r="E560">
        <v>4</v>
      </c>
      <c r="F560" t="s">
        <v>382</v>
      </c>
      <c r="G560" t="s">
        <v>103</v>
      </c>
      <c r="H560">
        <v>6</v>
      </c>
      <c r="I560">
        <v>-20</v>
      </c>
      <c r="J560">
        <v>18200</v>
      </c>
      <c r="K560">
        <v>21000</v>
      </c>
      <c r="L560">
        <v>3100</v>
      </c>
      <c r="M560" t="s">
        <v>103</v>
      </c>
      <c r="N560">
        <v>1.6</v>
      </c>
      <c r="O560" t="s">
        <v>103</v>
      </c>
      <c r="P560" s="6">
        <v>9.6</v>
      </c>
      <c r="Q560">
        <v>4425</v>
      </c>
      <c r="R560" s="4" t="s">
        <v>60</v>
      </c>
      <c r="S560" s="4" t="s">
        <v>176</v>
      </c>
      <c r="T560">
        <v>15</v>
      </c>
      <c r="U560">
        <v>20</v>
      </c>
      <c r="V560" t="s">
        <v>59</v>
      </c>
      <c r="W560" t="s">
        <v>59</v>
      </c>
      <c r="X560">
        <v>147</v>
      </c>
    </row>
    <row r="561" spans="1:24" x14ac:dyDescent="0.3">
      <c r="A561" t="s">
        <v>263</v>
      </c>
      <c r="C561" t="s">
        <v>375</v>
      </c>
      <c r="D561" t="s">
        <v>379</v>
      </c>
      <c r="E561">
        <v>5</v>
      </c>
      <c r="F561" t="s">
        <v>382</v>
      </c>
      <c r="G561" t="s">
        <v>103</v>
      </c>
      <c r="H561">
        <v>6</v>
      </c>
      <c r="I561">
        <v>-20</v>
      </c>
      <c r="J561">
        <v>20000</v>
      </c>
      <c r="K561">
        <v>22800</v>
      </c>
      <c r="L561">
        <v>3925</v>
      </c>
      <c r="M561" t="s">
        <v>103</v>
      </c>
      <c r="N561">
        <v>2</v>
      </c>
      <c r="O561" t="s">
        <v>103</v>
      </c>
      <c r="P561" s="6">
        <v>12</v>
      </c>
      <c r="Q561">
        <v>5550</v>
      </c>
      <c r="R561" s="4" t="s">
        <v>60</v>
      </c>
      <c r="S561" s="4" t="s">
        <v>176</v>
      </c>
      <c r="T561">
        <v>15</v>
      </c>
      <c r="U561">
        <v>20</v>
      </c>
      <c r="V561" t="s">
        <v>59</v>
      </c>
      <c r="W561" t="s">
        <v>59</v>
      </c>
      <c r="X561">
        <v>195</v>
      </c>
    </row>
    <row r="562" spans="1:24" x14ac:dyDescent="0.3">
      <c r="A562" t="s">
        <v>303</v>
      </c>
      <c r="C562" t="s">
        <v>375</v>
      </c>
      <c r="D562" t="s">
        <v>379</v>
      </c>
      <c r="E562">
        <v>6</v>
      </c>
      <c r="F562" t="s">
        <v>382</v>
      </c>
      <c r="G562" t="s">
        <v>103</v>
      </c>
      <c r="H562">
        <v>6</v>
      </c>
      <c r="I562">
        <v>-20</v>
      </c>
      <c r="J562">
        <v>24400</v>
      </c>
      <c r="K562">
        <v>27900</v>
      </c>
      <c r="L562">
        <v>4710</v>
      </c>
      <c r="M562" t="s">
        <v>103</v>
      </c>
      <c r="N562">
        <v>2.4000000000000004</v>
      </c>
      <c r="O562" t="s">
        <v>103</v>
      </c>
      <c r="P562" s="6">
        <v>14.5</v>
      </c>
      <c r="Q562">
        <v>6675</v>
      </c>
      <c r="R562" s="4" t="s">
        <v>60</v>
      </c>
      <c r="S562" s="4" t="s">
        <v>176</v>
      </c>
      <c r="T562">
        <v>15</v>
      </c>
      <c r="U562">
        <v>20</v>
      </c>
      <c r="V562" t="s">
        <v>59</v>
      </c>
      <c r="W562" t="s">
        <v>59</v>
      </c>
      <c r="X562">
        <v>238</v>
      </c>
    </row>
    <row r="563" spans="1:24" x14ac:dyDescent="0.3">
      <c r="A563" t="s">
        <v>304</v>
      </c>
      <c r="C563" t="s">
        <v>375</v>
      </c>
      <c r="D563" t="s">
        <v>379</v>
      </c>
      <c r="E563">
        <v>6</v>
      </c>
      <c r="F563" t="s">
        <v>382</v>
      </c>
      <c r="G563" t="s">
        <v>103</v>
      </c>
      <c r="H563">
        <v>6</v>
      </c>
      <c r="I563">
        <v>-20</v>
      </c>
      <c r="J563">
        <v>28100</v>
      </c>
      <c r="K563">
        <v>33000</v>
      </c>
      <c r="L563">
        <v>4650</v>
      </c>
      <c r="M563" t="s">
        <v>103</v>
      </c>
      <c r="N563">
        <v>2.4000000000000004</v>
      </c>
      <c r="O563" t="s">
        <v>103</v>
      </c>
      <c r="P563" s="6">
        <v>14.5</v>
      </c>
      <c r="Q563">
        <v>6675</v>
      </c>
      <c r="R563" s="4" t="s">
        <v>60</v>
      </c>
      <c r="S563" s="4" t="s">
        <v>176</v>
      </c>
      <c r="T563">
        <v>15</v>
      </c>
      <c r="U563">
        <v>20</v>
      </c>
      <c r="V563" t="s">
        <v>59</v>
      </c>
      <c r="W563" t="s">
        <v>59</v>
      </c>
      <c r="X563">
        <v>262</v>
      </c>
    </row>
    <row r="564" spans="1:24" x14ac:dyDescent="0.3">
      <c r="A564" t="s">
        <v>546</v>
      </c>
      <c r="C564" t="s">
        <v>375</v>
      </c>
      <c r="D564" t="s">
        <v>384</v>
      </c>
      <c r="E564">
        <v>1</v>
      </c>
      <c r="F564" t="s">
        <v>382</v>
      </c>
      <c r="G564" t="s">
        <v>103</v>
      </c>
      <c r="H564">
        <v>4</v>
      </c>
      <c r="I564">
        <v>-20</v>
      </c>
      <c r="J564">
        <v>2700</v>
      </c>
      <c r="K564">
        <v>3100</v>
      </c>
      <c r="L564">
        <v>800</v>
      </c>
      <c r="M564" t="s">
        <v>103</v>
      </c>
      <c r="N564">
        <v>0.4</v>
      </c>
      <c r="O564" t="s">
        <v>103</v>
      </c>
      <c r="P564" s="6">
        <v>0.9</v>
      </c>
      <c r="Q564">
        <v>375</v>
      </c>
      <c r="R564" s="4" t="s">
        <v>60</v>
      </c>
      <c r="S564" s="4" t="s">
        <v>61</v>
      </c>
      <c r="T564">
        <v>15</v>
      </c>
      <c r="U564">
        <v>20</v>
      </c>
      <c r="V564" t="s">
        <v>59</v>
      </c>
      <c r="W564" t="s">
        <v>59</v>
      </c>
      <c r="X564">
        <v>40</v>
      </c>
    </row>
    <row r="565" spans="1:24" x14ac:dyDescent="0.3">
      <c r="A565" t="s">
        <v>547</v>
      </c>
      <c r="C565" t="s">
        <v>375</v>
      </c>
      <c r="D565" t="s">
        <v>384</v>
      </c>
      <c r="E565">
        <v>1</v>
      </c>
      <c r="F565" t="s">
        <v>382</v>
      </c>
      <c r="G565" t="s">
        <v>103</v>
      </c>
      <c r="H565">
        <v>4</v>
      </c>
      <c r="I565">
        <v>-20</v>
      </c>
      <c r="J565">
        <v>3200</v>
      </c>
      <c r="K565">
        <v>3800</v>
      </c>
      <c r="L565">
        <v>785</v>
      </c>
      <c r="M565" t="s">
        <v>103</v>
      </c>
      <c r="N565">
        <v>0.4</v>
      </c>
      <c r="O565" t="s">
        <v>103</v>
      </c>
      <c r="P565" s="6">
        <v>0.9</v>
      </c>
      <c r="Q565">
        <v>375</v>
      </c>
      <c r="R565" s="4" t="s">
        <v>60</v>
      </c>
      <c r="S565" s="4" t="s">
        <v>61</v>
      </c>
      <c r="T565">
        <v>15</v>
      </c>
      <c r="U565">
        <v>20</v>
      </c>
      <c r="V565" t="s">
        <v>59</v>
      </c>
      <c r="W565" t="s">
        <v>59</v>
      </c>
      <c r="X565">
        <v>42</v>
      </c>
    </row>
    <row r="566" spans="1:24" x14ac:dyDescent="0.3">
      <c r="A566" t="s">
        <v>548</v>
      </c>
      <c r="C566" t="s">
        <v>375</v>
      </c>
      <c r="D566" t="s">
        <v>384</v>
      </c>
      <c r="E566">
        <v>1</v>
      </c>
      <c r="F566" t="s">
        <v>382</v>
      </c>
      <c r="G566" t="s">
        <v>103</v>
      </c>
      <c r="H566">
        <v>4</v>
      </c>
      <c r="I566">
        <v>-20</v>
      </c>
      <c r="J566">
        <v>3800</v>
      </c>
      <c r="K566">
        <v>4400</v>
      </c>
      <c r="L566">
        <v>775</v>
      </c>
      <c r="M566" t="s">
        <v>103</v>
      </c>
      <c r="N566">
        <v>0.4</v>
      </c>
      <c r="O566" t="s">
        <v>103</v>
      </c>
      <c r="P566" s="6">
        <v>0.9</v>
      </c>
      <c r="Q566">
        <v>375</v>
      </c>
      <c r="R566" s="4" t="s">
        <v>60</v>
      </c>
      <c r="S566" s="4" t="s">
        <v>61</v>
      </c>
      <c r="T566">
        <v>15</v>
      </c>
      <c r="U566">
        <v>20</v>
      </c>
      <c r="V566" t="s">
        <v>59</v>
      </c>
      <c r="W566" t="s">
        <v>59</v>
      </c>
      <c r="X566">
        <v>46</v>
      </c>
    </row>
    <row r="567" spans="1:24" x14ac:dyDescent="0.3">
      <c r="A567" t="s">
        <v>549</v>
      </c>
      <c r="C567" t="s">
        <v>375</v>
      </c>
      <c r="D567" t="s">
        <v>384</v>
      </c>
      <c r="E567">
        <v>2</v>
      </c>
      <c r="F567" t="s">
        <v>382</v>
      </c>
      <c r="G567" t="s">
        <v>103</v>
      </c>
      <c r="H567">
        <v>4</v>
      </c>
      <c r="I567">
        <v>-20</v>
      </c>
      <c r="J567">
        <v>5100</v>
      </c>
      <c r="K567">
        <v>5900</v>
      </c>
      <c r="L567">
        <v>1600</v>
      </c>
      <c r="M567" t="s">
        <v>103</v>
      </c>
      <c r="N567">
        <v>0.8</v>
      </c>
      <c r="O567" t="s">
        <v>103</v>
      </c>
      <c r="P567" s="6">
        <v>1.7</v>
      </c>
      <c r="Q567">
        <v>750</v>
      </c>
      <c r="R567" s="4" t="s">
        <v>60</v>
      </c>
      <c r="S567" s="4" t="s">
        <v>121</v>
      </c>
      <c r="T567">
        <v>15</v>
      </c>
      <c r="U567">
        <v>20</v>
      </c>
      <c r="V567" t="s">
        <v>59</v>
      </c>
      <c r="W567" t="s">
        <v>59</v>
      </c>
      <c r="X567">
        <v>50</v>
      </c>
    </row>
    <row r="568" spans="1:24" x14ac:dyDescent="0.3">
      <c r="A568" t="s">
        <v>550</v>
      </c>
      <c r="C568" t="s">
        <v>375</v>
      </c>
      <c r="D568" t="s">
        <v>384</v>
      </c>
      <c r="E568">
        <v>2</v>
      </c>
      <c r="F568" t="s">
        <v>382</v>
      </c>
      <c r="G568" t="s">
        <v>103</v>
      </c>
      <c r="H568">
        <v>4</v>
      </c>
      <c r="I568">
        <v>-20</v>
      </c>
      <c r="J568">
        <v>6400</v>
      </c>
      <c r="K568">
        <v>7300</v>
      </c>
      <c r="L568">
        <v>1570</v>
      </c>
      <c r="M568" t="s">
        <v>103</v>
      </c>
      <c r="N568">
        <v>0.8</v>
      </c>
      <c r="O568" t="s">
        <v>103</v>
      </c>
      <c r="P568" s="6">
        <v>1.7</v>
      </c>
      <c r="Q568">
        <v>750</v>
      </c>
      <c r="R568" s="4" t="s">
        <v>60</v>
      </c>
      <c r="S568" s="4" t="s">
        <v>121</v>
      </c>
      <c r="T568">
        <v>15</v>
      </c>
      <c r="U568">
        <v>20</v>
      </c>
      <c r="V568" t="s">
        <v>59</v>
      </c>
      <c r="W568" t="s">
        <v>59</v>
      </c>
      <c r="X568">
        <v>52</v>
      </c>
    </row>
    <row r="569" spans="1:24" x14ac:dyDescent="0.3">
      <c r="A569" t="s">
        <v>551</v>
      </c>
      <c r="C569" t="s">
        <v>375</v>
      </c>
      <c r="D569" t="s">
        <v>384</v>
      </c>
      <c r="E569">
        <v>2</v>
      </c>
      <c r="F569" t="s">
        <v>382</v>
      </c>
      <c r="G569" t="s">
        <v>103</v>
      </c>
      <c r="H569">
        <v>4</v>
      </c>
      <c r="I569">
        <v>-20</v>
      </c>
      <c r="J569">
        <v>8000</v>
      </c>
      <c r="K569">
        <v>9500</v>
      </c>
      <c r="L569">
        <v>1550</v>
      </c>
      <c r="M569" t="s">
        <v>103</v>
      </c>
      <c r="N569">
        <v>0.8</v>
      </c>
      <c r="O569" t="s">
        <v>103</v>
      </c>
      <c r="P569" s="6">
        <v>1.7</v>
      </c>
      <c r="Q569">
        <v>750</v>
      </c>
      <c r="R569" s="4" t="s">
        <v>60</v>
      </c>
      <c r="S569" s="4" t="s">
        <v>121</v>
      </c>
      <c r="T569">
        <v>15</v>
      </c>
      <c r="U569">
        <v>20</v>
      </c>
      <c r="V569" t="s">
        <v>59</v>
      </c>
      <c r="W569" t="s">
        <v>59</v>
      </c>
      <c r="X569">
        <v>55</v>
      </c>
    </row>
    <row r="570" spans="1:24" x14ac:dyDescent="0.3">
      <c r="A570" t="s">
        <v>552</v>
      </c>
      <c r="C570" t="s">
        <v>375</v>
      </c>
      <c r="D570" t="s">
        <v>384</v>
      </c>
      <c r="E570">
        <v>3</v>
      </c>
      <c r="F570" t="s">
        <v>382</v>
      </c>
      <c r="G570" t="s">
        <v>103</v>
      </c>
      <c r="H570">
        <v>4</v>
      </c>
      <c r="I570">
        <v>-20</v>
      </c>
      <c r="J570">
        <v>9400</v>
      </c>
      <c r="K570">
        <v>10900</v>
      </c>
      <c r="L570">
        <v>1570</v>
      </c>
      <c r="M570" t="s">
        <v>103</v>
      </c>
      <c r="N570">
        <v>1.2000000000000002</v>
      </c>
      <c r="O570" t="s">
        <v>103</v>
      </c>
      <c r="P570" s="6">
        <v>2.4</v>
      </c>
      <c r="Q570">
        <v>1100</v>
      </c>
      <c r="R570" s="4" t="s">
        <v>60</v>
      </c>
      <c r="S570" s="4" t="s">
        <v>176</v>
      </c>
      <c r="T570">
        <v>15</v>
      </c>
      <c r="U570">
        <v>20</v>
      </c>
      <c r="V570" t="s">
        <v>59</v>
      </c>
      <c r="W570" t="s">
        <v>59</v>
      </c>
      <c r="X570">
        <v>79</v>
      </c>
    </row>
    <row r="571" spans="1:24" x14ac:dyDescent="0.3">
      <c r="A571" t="s">
        <v>553</v>
      </c>
      <c r="C571" t="s">
        <v>375</v>
      </c>
      <c r="D571" t="s">
        <v>384</v>
      </c>
      <c r="E571">
        <v>3</v>
      </c>
      <c r="F571" t="s">
        <v>382</v>
      </c>
      <c r="G571" t="s">
        <v>103</v>
      </c>
      <c r="H571">
        <v>4</v>
      </c>
      <c r="I571">
        <v>-20</v>
      </c>
      <c r="J571">
        <v>11000</v>
      </c>
      <c r="K571">
        <v>12800</v>
      </c>
      <c r="L571">
        <v>2325</v>
      </c>
      <c r="M571" t="s">
        <v>103</v>
      </c>
      <c r="N571">
        <v>1.2000000000000002</v>
      </c>
      <c r="O571" t="s">
        <v>103</v>
      </c>
      <c r="P571" s="6">
        <v>2.4</v>
      </c>
      <c r="Q571">
        <v>1100</v>
      </c>
      <c r="R571" s="4" t="s">
        <v>60</v>
      </c>
      <c r="S571" s="4" t="s">
        <v>176</v>
      </c>
      <c r="T571">
        <v>15</v>
      </c>
      <c r="U571">
        <v>20</v>
      </c>
      <c r="V571" t="s">
        <v>59</v>
      </c>
      <c r="W571" t="s">
        <v>59</v>
      </c>
      <c r="X571">
        <v>84</v>
      </c>
    </row>
    <row r="572" spans="1:24" x14ac:dyDescent="0.3">
      <c r="A572" t="s">
        <v>554</v>
      </c>
      <c r="C572" t="s">
        <v>375</v>
      </c>
      <c r="D572" t="s">
        <v>384</v>
      </c>
      <c r="E572">
        <v>4</v>
      </c>
      <c r="F572" t="s">
        <v>382</v>
      </c>
      <c r="G572" t="s">
        <v>103</v>
      </c>
      <c r="H572">
        <v>4</v>
      </c>
      <c r="I572">
        <v>-20</v>
      </c>
      <c r="J572">
        <v>12500</v>
      </c>
      <c r="K572">
        <v>14400</v>
      </c>
      <c r="L572">
        <v>3140</v>
      </c>
      <c r="M572" t="s">
        <v>103</v>
      </c>
      <c r="N572">
        <v>1.6</v>
      </c>
      <c r="O572" t="s">
        <v>103</v>
      </c>
      <c r="P572" s="6">
        <v>3.2</v>
      </c>
      <c r="Q572">
        <v>1475</v>
      </c>
      <c r="R572" s="4" t="s">
        <v>60</v>
      </c>
      <c r="S572" s="4" t="s">
        <v>176</v>
      </c>
      <c r="T572">
        <v>15</v>
      </c>
      <c r="U572">
        <v>20</v>
      </c>
      <c r="V572" t="s">
        <v>59</v>
      </c>
      <c r="W572" t="s">
        <v>59</v>
      </c>
      <c r="X572">
        <v>124</v>
      </c>
    </row>
    <row r="573" spans="1:24" x14ac:dyDescent="0.3">
      <c r="A573" t="s">
        <v>555</v>
      </c>
      <c r="C573" t="s">
        <v>375</v>
      </c>
      <c r="D573" t="s">
        <v>384</v>
      </c>
      <c r="E573">
        <v>4</v>
      </c>
      <c r="F573" t="s">
        <v>382</v>
      </c>
      <c r="G573" t="s">
        <v>103</v>
      </c>
      <c r="H573">
        <v>4</v>
      </c>
      <c r="I573">
        <v>-20</v>
      </c>
      <c r="J573">
        <v>14100</v>
      </c>
      <c r="K573">
        <v>16300</v>
      </c>
      <c r="L573">
        <v>3100</v>
      </c>
      <c r="M573" t="s">
        <v>103</v>
      </c>
      <c r="N573">
        <v>1.6</v>
      </c>
      <c r="O573" t="s">
        <v>103</v>
      </c>
      <c r="P573" s="6">
        <v>3.2</v>
      </c>
      <c r="Q573">
        <v>1475</v>
      </c>
      <c r="R573" s="4" t="s">
        <v>60</v>
      </c>
      <c r="S573" s="4" t="s">
        <v>176</v>
      </c>
      <c r="T573">
        <v>15</v>
      </c>
      <c r="U573">
        <v>20</v>
      </c>
      <c r="V573" t="s">
        <v>59</v>
      </c>
      <c r="W573" t="s">
        <v>59</v>
      </c>
      <c r="X573">
        <v>144</v>
      </c>
    </row>
    <row r="574" spans="1:24" x14ac:dyDescent="0.3">
      <c r="A574" t="s">
        <v>556</v>
      </c>
      <c r="C574" t="s">
        <v>375</v>
      </c>
      <c r="D574" t="s">
        <v>384</v>
      </c>
      <c r="E574">
        <v>5</v>
      </c>
      <c r="F574" t="s">
        <v>382</v>
      </c>
      <c r="G574" t="s">
        <v>103</v>
      </c>
      <c r="H574">
        <v>4</v>
      </c>
      <c r="I574">
        <v>-20</v>
      </c>
      <c r="J574">
        <v>15500</v>
      </c>
      <c r="K574">
        <v>17700</v>
      </c>
      <c r="L574">
        <v>3925</v>
      </c>
      <c r="M574" t="s">
        <v>103</v>
      </c>
      <c r="N574">
        <v>2</v>
      </c>
      <c r="O574" t="s">
        <v>103</v>
      </c>
      <c r="P574" s="6">
        <v>4</v>
      </c>
      <c r="Q574">
        <v>1850</v>
      </c>
      <c r="R574" s="4" t="s">
        <v>60</v>
      </c>
      <c r="S574" s="4" t="s">
        <v>176</v>
      </c>
      <c r="T574">
        <v>15</v>
      </c>
      <c r="U574">
        <v>20</v>
      </c>
      <c r="V574" t="s">
        <v>59</v>
      </c>
      <c r="W574" t="s">
        <v>59</v>
      </c>
      <c r="X574">
        <v>191</v>
      </c>
    </row>
    <row r="575" spans="1:24" x14ac:dyDescent="0.3">
      <c r="A575" t="s">
        <v>557</v>
      </c>
      <c r="C575" t="s">
        <v>375</v>
      </c>
      <c r="D575" t="s">
        <v>384</v>
      </c>
      <c r="E575">
        <v>6</v>
      </c>
      <c r="F575" t="s">
        <v>382</v>
      </c>
      <c r="G575" t="s">
        <v>103</v>
      </c>
      <c r="H575">
        <v>4</v>
      </c>
      <c r="I575">
        <v>-20</v>
      </c>
      <c r="J575">
        <v>19500</v>
      </c>
      <c r="K575">
        <v>22500</v>
      </c>
      <c r="L575">
        <v>3140</v>
      </c>
      <c r="M575" t="s">
        <v>103</v>
      </c>
      <c r="N575">
        <v>2.4000000000000004</v>
      </c>
      <c r="O575" t="s">
        <v>103</v>
      </c>
      <c r="P575" s="6">
        <v>4.9000000000000004</v>
      </c>
      <c r="Q575">
        <v>2225</v>
      </c>
      <c r="R575" s="4" t="s">
        <v>60</v>
      </c>
      <c r="S575" s="4" t="s">
        <v>176</v>
      </c>
      <c r="T575">
        <v>15</v>
      </c>
      <c r="U575">
        <v>20</v>
      </c>
      <c r="V575" t="s">
        <v>59</v>
      </c>
      <c r="W575" t="s">
        <v>59</v>
      </c>
      <c r="X575">
        <v>257</v>
      </c>
    </row>
    <row r="576" spans="1:24" x14ac:dyDescent="0.3">
      <c r="A576" t="s">
        <v>558</v>
      </c>
      <c r="C576" t="s">
        <v>375</v>
      </c>
      <c r="D576" t="s">
        <v>384</v>
      </c>
      <c r="E576">
        <v>6</v>
      </c>
      <c r="F576" t="s">
        <v>382</v>
      </c>
      <c r="G576" t="s">
        <v>103</v>
      </c>
      <c r="H576">
        <v>4</v>
      </c>
      <c r="I576">
        <v>-20</v>
      </c>
      <c r="J576">
        <v>23000</v>
      </c>
      <c r="K576">
        <v>27000</v>
      </c>
      <c r="L576">
        <v>4650</v>
      </c>
      <c r="M576" t="s">
        <v>103</v>
      </c>
      <c r="N576">
        <v>2.4000000000000004</v>
      </c>
      <c r="O576" t="s">
        <v>103</v>
      </c>
      <c r="P576" s="6">
        <v>4.9000000000000004</v>
      </c>
      <c r="Q576">
        <v>2225</v>
      </c>
      <c r="R576" s="4" t="s">
        <v>60</v>
      </c>
      <c r="S576" s="4" t="s">
        <v>176</v>
      </c>
      <c r="T576">
        <v>15</v>
      </c>
      <c r="U576">
        <v>20</v>
      </c>
      <c r="V576" t="s">
        <v>59</v>
      </c>
      <c r="W576" t="s">
        <v>59</v>
      </c>
      <c r="X576">
        <v>262</v>
      </c>
    </row>
    <row r="577" spans="1:24" x14ac:dyDescent="0.3">
      <c r="A577" t="s">
        <v>559</v>
      </c>
      <c r="C577" t="s">
        <v>375</v>
      </c>
      <c r="D577" t="s">
        <v>384</v>
      </c>
      <c r="E577">
        <v>1</v>
      </c>
      <c r="F577" t="s">
        <v>382</v>
      </c>
      <c r="G577" t="s">
        <v>103</v>
      </c>
      <c r="H577">
        <v>6</v>
      </c>
      <c r="I577">
        <v>-20</v>
      </c>
      <c r="J577">
        <v>3500</v>
      </c>
      <c r="K577">
        <v>4000</v>
      </c>
      <c r="L577">
        <v>800</v>
      </c>
      <c r="M577" t="s">
        <v>103</v>
      </c>
      <c r="N577">
        <v>0.4</v>
      </c>
      <c r="O577" t="s">
        <v>103</v>
      </c>
      <c r="P577" s="6">
        <v>0.9</v>
      </c>
      <c r="Q577">
        <v>375</v>
      </c>
      <c r="R577" s="4" t="s">
        <v>60</v>
      </c>
      <c r="S577" s="4" t="s">
        <v>61</v>
      </c>
      <c r="T577">
        <v>15</v>
      </c>
      <c r="U577">
        <v>20</v>
      </c>
      <c r="V577" t="s">
        <v>59</v>
      </c>
      <c r="W577" t="s">
        <v>59</v>
      </c>
      <c r="X577">
        <v>41</v>
      </c>
    </row>
    <row r="578" spans="1:24" x14ac:dyDescent="0.3">
      <c r="A578" t="s">
        <v>560</v>
      </c>
      <c r="C578" t="s">
        <v>375</v>
      </c>
      <c r="D578" t="s">
        <v>384</v>
      </c>
      <c r="E578">
        <v>1</v>
      </c>
      <c r="F578" t="s">
        <v>382</v>
      </c>
      <c r="G578" t="s">
        <v>103</v>
      </c>
      <c r="H578">
        <v>6</v>
      </c>
      <c r="I578">
        <v>-20</v>
      </c>
      <c r="J578">
        <v>4200</v>
      </c>
      <c r="K578">
        <v>4900</v>
      </c>
      <c r="L578">
        <v>785</v>
      </c>
      <c r="M578" t="s">
        <v>103</v>
      </c>
      <c r="N578">
        <v>0.4</v>
      </c>
      <c r="O578" t="s">
        <v>103</v>
      </c>
      <c r="P578" s="6">
        <v>0.9</v>
      </c>
      <c r="Q578">
        <v>375</v>
      </c>
      <c r="R578" s="4" t="s">
        <v>60</v>
      </c>
      <c r="S578" s="4" t="s">
        <v>61</v>
      </c>
      <c r="T578">
        <v>15</v>
      </c>
      <c r="U578">
        <v>20</v>
      </c>
      <c r="V578" t="s">
        <v>59</v>
      </c>
      <c r="W578" t="s">
        <v>59</v>
      </c>
      <c r="X578">
        <v>44</v>
      </c>
    </row>
    <row r="579" spans="1:24" x14ac:dyDescent="0.3">
      <c r="A579" t="s">
        <v>561</v>
      </c>
      <c r="C579" t="s">
        <v>375</v>
      </c>
      <c r="D579" t="s">
        <v>384</v>
      </c>
      <c r="E579">
        <v>1</v>
      </c>
      <c r="F579" t="s">
        <v>382</v>
      </c>
      <c r="G579" t="s">
        <v>103</v>
      </c>
      <c r="H579">
        <v>6</v>
      </c>
      <c r="I579">
        <v>-20</v>
      </c>
      <c r="J579">
        <v>4900</v>
      </c>
      <c r="K579">
        <v>5600</v>
      </c>
      <c r="L579">
        <v>775</v>
      </c>
      <c r="M579" t="s">
        <v>103</v>
      </c>
      <c r="N579">
        <v>0.4</v>
      </c>
      <c r="O579" t="s">
        <v>103</v>
      </c>
      <c r="P579" s="6">
        <v>0.9</v>
      </c>
      <c r="Q579">
        <v>375</v>
      </c>
      <c r="R579" s="4" t="s">
        <v>60</v>
      </c>
      <c r="S579" s="4" t="s">
        <v>61</v>
      </c>
      <c r="T579">
        <v>15</v>
      </c>
      <c r="U579">
        <v>20</v>
      </c>
      <c r="V579" t="s">
        <v>59</v>
      </c>
      <c r="W579" t="s">
        <v>59</v>
      </c>
      <c r="X579">
        <v>47</v>
      </c>
    </row>
    <row r="580" spans="1:24" x14ac:dyDescent="0.3">
      <c r="A580" t="s">
        <v>562</v>
      </c>
      <c r="C580" t="s">
        <v>375</v>
      </c>
      <c r="D580" t="s">
        <v>384</v>
      </c>
      <c r="E580">
        <v>2</v>
      </c>
      <c r="F580" t="s">
        <v>382</v>
      </c>
      <c r="G580" t="s">
        <v>103</v>
      </c>
      <c r="H580">
        <v>6</v>
      </c>
      <c r="I580">
        <v>-20</v>
      </c>
      <c r="J580">
        <v>6600</v>
      </c>
      <c r="K580">
        <v>7800</v>
      </c>
      <c r="L580">
        <v>775</v>
      </c>
      <c r="M580" t="s">
        <v>103</v>
      </c>
      <c r="N580">
        <v>0.8</v>
      </c>
      <c r="O580" t="s">
        <v>103</v>
      </c>
      <c r="P580" s="6">
        <v>1.7</v>
      </c>
      <c r="Q580">
        <v>750</v>
      </c>
      <c r="R580" s="4" t="s">
        <v>60</v>
      </c>
      <c r="S580" s="4" t="s">
        <v>121</v>
      </c>
      <c r="T580">
        <v>15</v>
      </c>
      <c r="U580">
        <v>20</v>
      </c>
      <c r="V580" t="s">
        <v>59</v>
      </c>
      <c r="W580" t="s">
        <v>59</v>
      </c>
      <c r="X580">
        <v>52</v>
      </c>
    </row>
    <row r="581" spans="1:24" x14ac:dyDescent="0.3">
      <c r="A581" t="s">
        <v>563</v>
      </c>
      <c r="C581" t="s">
        <v>375</v>
      </c>
      <c r="D581" t="s">
        <v>384</v>
      </c>
      <c r="E581">
        <v>2</v>
      </c>
      <c r="F581" t="s">
        <v>382</v>
      </c>
      <c r="G581" t="s">
        <v>103</v>
      </c>
      <c r="H581">
        <v>6</v>
      </c>
      <c r="I581">
        <v>-20</v>
      </c>
      <c r="J581">
        <v>7700</v>
      </c>
      <c r="K581">
        <v>8800</v>
      </c>
      <c r="L581">
        <v>1570</v>
      </c>
      <c r="M581" t="s">
        <v>103</v>
      </c>
      <c r="N581">
        <v>0.8</v>
      </c>
      <c r="O581" t="s">
        <v>103</v>
      </c>
      <c r="P581" s="6">
        <v>1.7</v>
      </c>
      <c r="Q581">
        <v>750</v>
      </c>
      <c r="R581" s="4" t="s">
        <v>60</v>
      </c>
      <c r="S581" s="4" t="s">
        <v>121</v>
      </c>
      <c r="T581">
        <v>15</v>
      </c>
      <c r="U581">
        <v>20</v>
      </c>
      <c r="V581" t="s">
        <v>59</v>
      </c>
      <c r="W581" t="s">
        <v>59</v>
      </c>
      <c r="X581">
        <v>55</v>
      </c>
    </row>
    <row r="582" spans="1:24" x14ac:dyDescent="0.3">
      <c r="A582" t="s">
        <v>564</v>
      </c>
      <c r="C582" t="s">
        <v>375</v>
      </c>
      <c r="D582" t="s">
        <v>384</v>
      </c>
      <c r="E582">
        <v>2</v>
      </c>
      <c r="F582" t="s">
        <v>382</v>
      </c>
      <c r="G582" t="s">
        <v>103</v>
      </c>
      <c r="H582">
        <v>6</v>
      </c>
      <c r="I582">
        <v>-20</v>
      </c>
      <c r="J582">
        <v>9000</v>
      </c>
      <c r="K582">
        <v>10600</v>
      </c>
      <c r="L582">
        <v>1550</v>
      </c>
      <c r="M582" t="s">
        <v>103</v>
      </c>
      <c r="N582">
        <v>0.8</v>
      </c>
      <c r="O582" t="s">
        <v>103</v>
      </c>
      <c r="P582" s="6">
        <v>1.7</v>
      </c>
      <c r="Q582">
        <v>750</v>
      </c>
      <c r="R582" s="4" t="s">
        <v>60</v>
      </c>
      <c r="S582" s="4" t="s">
        <v>121</v>
      </c>
      <c r="T582">
        <v>15</v>
      </c>
      <c r="U582">
        <v>20</v>
      </c>
      <c r="V582" t="s">
        <v>59</v>
      </c>
      <c r="W582" t="s">
        <v>59</v>
      </c>
      <c r="X582">
        <v>58</v>
      </c>
    </row>
    <row r="583" spans="1:24" x14ac:dyDescent="0.3">
      <c r="A583" t="s">
        <v>565</v>
      </c>
      <c r="C583" t="s">
        <v>375</v>
      </c>
      <c r="D583" t="s">
        <v>384</v>
      </c>
      <c r="E583">
        <v>2</v>
      </c>
      <c r="F583" t="s">
        <v>382</v>
      </c>
      <c r="G583" t="s">
        <v>103</v>
      </c>
      <c r="H583">
        <v>6</v>
      </c>
      <c r="I583">
        <v>-20</v>
      </c>
      <c r="J583">
        <v>10500</v>
      </c>
      <c r="K583">
        <v>12400</v>
      </c>
      <c r="L583">
        <v>1550</v>
      </c>
      <c r="M583" t="s">
        <v>103</v>
      </c>
      <c r="N583">
        <v>0.8</v>
      </c>
      <c r="O583" t="s">
        <v>103</v>
      </c>
      <c r="P583" s="6">
        <v>1.7</v>
      </c>
      <c r="Q583">
        <v>750</v>
      </c>
      <c r="R583" s="4" t="s">
        <v>60</v>
      </c>
      <c r="S583" s="4" t="s">
        <v>121</v>
      </c>
      <c r="T583">
        <v>15</v>
      </c>
      <c r="U583">
        <v>20</v>
      </c>
      <c r="V583" t="s">
        <v>59</v>
      </c>
      <c r="W583" t="s">
        <v>59</v>
      </c>
      <c r="X583">
        <v>62</v>
      </c>
    </row>
    <row r="584" spans="1:24" x14ac:dyDescent="0.3">
      <c r="A584" t="s">
        <v>566</v>
      </c>
      <c r="C584" t="s">
        <v>375</v>
      </c>
      <c r="D584" t="s">
        <v>384</v>
      </c>
      <c r="E584">
        <v>3</v>
      </c>
      <c r="F584" t="s">
        <v>382</v>
      </c>
      <c r="G584" t="s">
        <v>103</v>
      </c>
      <c r="H584">
        <v>6</v>
      </c>
      <c r="I584">
        <v>-20</v>
      </c>
      <c r="J584">
        <v>12100</v>
      </c>
      <c r="K584">
        <v>14200</v>
      </c>
      <c r="L584">
        <v>2355</v>
      </c>
      <c r="M584" t="s">
        <v>103</v>
      </c>
      <c r="N584">
        <v>1.2000000000000002</v>
      </c>
      <c r="O584" t="s">
        <v>103</v>
      </c>
      <c r="P584" s="6">
        <v>2.4</v>
      </c>
      <c r="Q584">
        <v>1100</v>
      </c>
      <c r="R584" s="4" t="s">
        <v>60</v>
      </c>
      <c r="S584" s="4" t="s">
        <v>176</v>
      </c>
      <c r="T584">
        <v>15</v>
      </c>
      <c r="U584">
        <v>20</v>
      </c>
      <c r="V584" t="s">
        <v>59</v>
      </c>
      <c r="W584" t="s">
        <v>59</v>
      </c>
      <c r="X584">
        <v>78</v>
      </c>
    </row>
    <row r="585" spans="1:24" x14ac:dyDescent="0.3">
      <c r="A585" t="s">
        <v>567</v>
      </c>
      <c r="C585" t="s">
        <v>375</v>
      </c>
      <c r="D585" t="s">
        <v>384</v>
      </c>
      <c r="E585">
        <v>3</v>
      </c>
      <c r="F585" t="s">
        <v>382</v>
      </c>
      <c r="G585" t="s">
        <v>103</v>
      </c>
      <c r="H585">
        <v>6</v>
      </c>
      <c r="I585">
        <v>-20</v>
      </c>
      <c r="J585">
        <v>14200</v>
      </c>
      <c r="K585">
        <v>16600</v>
      </c>
      <c r="L585">
        <v>2325</v>
      </c>
      <c r="M585" t="s">
        <v>103</v>
      </c>
      <c r="N585">
        <v>1.2000000000000002</v>
      </c>
      <c r="O585" t="s">
        <v>103</v>
      </c>
      <c r="P585" s="6">
        <v>2.4</v>
      </c>
      <c r="Q585">
        <v>1100</v>
      </c>
      <c r="R585" s="4" t="s">
        <v>60</v>
      </c>
      <c r="S585" s="4" t="s">
        <v>176</v>
      </c>
      <c r="T585">
        <v>15</v>
      </c>
      <c r="U585">
        <v>20</v>
      </c>
      <c r="V585" t="s">
        <v>59</v>
      </c>
      <c r="W585" t="s">
        <v>59</v>
      </c>
      <c r="X585">
        <v>85</v>
      </c>
    </row>
    <row r="586" spans="1:24" x14ac:dyDescent="0.3">
      <c r="A586" t="s">
        <v>568</v>
      </c>
      <c r="C586" t="s">
        <v>375</v>
      </c>
      <c r="D586" t="s">
        <v>384</v>
      </c>
      <c r="E586">
        <v>4</v>
      </c>
      <c r="F586" t="s">
        <v>382</v>
      </c>
      <c r="G586" t="s">
        <v>103</v>
      </c>
      <c r="H586">
        <v>6</v>
      </c>
      <c r="I586">
        <v>-20</v>
      </c>
      <c r="J586">
        <v>16200</v>
      </c>
      <c r="K586">
        <v>18700</v>
      </c>
      <c r="L586">
        <v>3140</v>
      </c>
      <c r="M586" t="s">
        <v>103</v>
      </c>
      <c r="N586">
        <v>1.6</v>
      </c>
      <c r="O586" t="s">
        <v>103</v>
      </c>
      <c r="P586" s="6">
        <v>3.2</v>
      </c>
      <c r="Q586">
        <v>1475</v>
      </c>
      <c r="R586" s="4" t="s">
        <v>60</v>
      </c>
      <c r="S586" s="4" t="s">
        <v>176</v>
      </c>
      <c r="T586">
        <v>15</v>
      </c>
      <c r="U586">
        <v>20</v>
      </c>
      <c r="V586" t="s">
        <v>59</v>
      </c>
      <c r="W586" t="s">
        <v>59</v>
      </c>
      <c r="X586">
        <v>124</v>
      </c>
    </row>
    <row r="587" spans="1:24" x14ac:dyDescent="0.3">
      <c r="A587" t="s">
        <v>569</v>
      </c>
      <c r="C587" t="s">
        <v>375</v>
      </c>
      <c r="D587" t="s">
        <v>384</v>
      </c>
      <c r="E587">
        <v>4</v>
      </c>
      <c r="F587" t="s">
        <v>382</v>
      </c>
      <c r="G587" t="s">
        <v>103</v>
      </c>
      <c r="H587">
        <v>6</v>
      </c>
      <c r="I587">
        <v>-20</v>
      </c>
      <c r="J587">
        <v>18200</v>
      </c>
      <c r="K587">
        <v>21000</v>
      </c>
      <c r="L587">
        <v>3100</v>
      </c>
      <c r="M587" t="s">
        <v>103</v>
      </c>
      <c r="N587">
        <v>1.6</v>
      </c>
      <c r="O587" t="s">
        <v>103</v>
      </c>
      <c r="P587" s="6">
        <v>3.2</v>
      </c>
      <c r="Q587">
        <v>1475</v>
      </c>
      <c r="R587" s="4" t="s">
        <v>60</v>
      </c>
      <c r="S587" s="4" t="s">
        <v>176</v>
      </c>
      <c r="T587">
        <v>15</v>
      </c>
      <c r="U587">
        <v>20</v>
      </c>
      <c r="V587" t="s">
        <v>59</v>
      </c>
      <c r="W587" t="s">
        <v>59</v>
      </c>
      <c r="X587">
        <v>147</v>
      </c>
    </row>
    <row r="588" spans="1:24" x14ac:dyDescent="0.3">
      <c r="A588" t="s">
        <v>570</v>
      </c>
      <c r="C588" t="s">
        <v>375</v>
      </c>
      <c r="D588" t="s">
        <v>384</v>
      </c>
      <c r="E588">
        <v>5</v>
      </c>
      <c r="F588" t="s">
        <v>382</v>
      </c>
      <c r="G588" t="s">
        <v>103</v>
      </c>
      <c r="H588">
        <v>6</v>
      </c>
      <c r="I588">
        <v>-20</v>
      </c>
      <c r="J588">
        <v>20000</v>
      </c>
      <c r="K588">
        <v>22800</v>
      </c>
      <c r="L588">
        <v>3925</v>
      </c>
      <c r="M588" t="s">
        <v>103</v>
      </c>
      <c r="N588">
        <v>2</v>
      </c>
      <c r="O588" t="s">
        <v>103</v>
      </c>
      <c r="P588" s="6">
        <v>4</v>
      </c>
      <c r="Q588">
        <v>1850</v>
      </c>
      <c r="R588" s="4" t="s">
        <v>60</v>
      </c>
      <c r="S588" s="4" t="s">
        <v>176</v>
      </c>
      <c r="T588">
        <v>15</v>
      </c>
      <c r="U588">
        <v>20</v>
      </c>
      <c r="V588" t="s">
        <v>59</v>
      </c>
      <c r="W588" t="s">
        <v>59</v>
      </c>
      <c r="X588">
        <v>195</v>
      </c>
    </row>
    <row r="589" spans="1:24" x14ac:dyDescent="0.3">
      <c r="A589" t="s">
        <v>571</v>
      </c>
      <c r="C589" t="s">
        <v>375</v>
      </c>
      <c r="D589" t="s">
        <v>384</v>
      </c>
      <c r="E589">
        <v>6</v>
      </c>
      <c r="F589" t="s">
        <v>382</v>
      </c>
      <c r="G589" t="s">
        <v>103</v>
      </c>
      <c r="H589">
        <v>6</v>
      </c>
      <c r="I589">
        <v>-20</v>
      </c>
      <c r="J589">
        <v>24400</v>
      </c>
      <c r="K589">
        <v>27900</v>
      </c>
      <c r="L589">
        <v>4710</v>
      </c>
      <c r="M589" t="s">
        <v>103</v>
      </c>
      <c r="N589">
        <v>2.4000000000000004</v>
      </c>
      <c r="O589" t="s">
        <v>103</v>
      </c>
      <c r="P589" s="6">
        <v>4.9000000000000004</v>
      </c>
      <c r="Q589">
        <v>2225</v>
      </c>
      <c r="R589" s="4" t="s">
        <v>60</v>
      </c>
      <c r="S589" s="4" t="s">
        <v>176</v>
      </c>
      <c r="T589">
        <v>15</v>
      </c>
      <c r="U589">
        <v>20</v>
      </c>
      <c r="V589" t="s">
        <v>59</v>
      </c>
      <c r="W589" t="s">
        <v>59</v>
      </c>
      <c r="X589">
        <v>238</v>
      </c>
    </row>
    <row r="590" spans="1:24" x14ac:dyDescent="0.3">
      <c r="A590" t="s">
        <v>572</v>
      </c>
      <c r="C590" t="s">
        <v>375</v>
      </c>
      <c r="D590" t="s">
        <v>384</v>
      </c>
      <c r="E590">
        <v>6</v>
      </c>
      <c r="F590" t="s">
        <v>382</v>
      </c>
      <c r="G590" t="s">
        <v>103</v>
      </c>
      <c r="H590">
        <v>6</v>
      </c>
      <c r="I590">
        <v>-20</v>
      </c>
      <c r="J590">
        <v>28100</v>
      </c>
      <c r="K590">
        <v>33000</v>
      </c>
      <c r="L590">
        <v>4650</v>
      </c>
      <c r="M590" t="s">
        <v>103</v>
      </c>
      <c r="N590">
        <v>2.4000000000000004</v>
      </c>
      <c r="O590" t="s">
        <v>103</v>
      </c>
      <c r="P590" s="6">
        <v>4.9000000000000004</v>
      </c>
      <c r="Q590">
        <v>2225</v>
      </c>
      <c r="R590" s="4" t="s">
        <v>60</v>
      </c>
      <c r="S590" s="4" t="s">
        <v>176</v>
      </c>
      <c r="T590">
        <v>15</v>
      </c>
      <c r="U590">
        <v>20</v>
      </c>
      <c r="V590" t="s">
        <v>59</v>
      </c>
      <c r="W590" t="s">
        <v>59</v>
      </c>
      <c r="X590">
        <v>262</v>
      </c>
    </row>
    <row r="591" spans="1:24" x14ac:dyDescent="0.3">
      <c r="A591" t="s">
        <v>736</v>
      </c>
      <c r="C591" t="s">
        <v>375</v>
      </c>
      <c r="D591" t="s">
        <v>574</v>
      </c>
      <c r="E591">
        <v>1</v>
      </c>
      <c r="F591" t="s">
        <v>382</v>
      </c>
      <c r="G591" t="s">
        <v>103</v>
      </c>
      <c r="H591">
        <v>4</v>
      </c>
      <c r="I591">
        <v>-20</v>
      </c>
      <c r="J591">
        <v>2700</v>
      </c>
      <c r="K591">
        <v>3100</v>
      </c>
      <c r="L591">
        <v>800</v>
      </c>
      <c r="M591" t="s">
        <v>103</v>
      </c>
      <c r="N591">
        <v>0.4</v>
      </c>
      <c r="O591" t="s">
        <v>103</v>
      </c>
      <c r="P591" s="6">
        <v>0.9</v>
      </c>
      <c r="Q591">
        <v>375</v>
      </c>
      <c r="R591" s="4" t="s">
        <v>60</v>
      </c>
      <c r="S591" s="4" t="s">
        <v>61</v>
      </c>
      <c r="T591">
        <v>15</v>
      </c>
      <c r="U591">
        <v>20</v>
      </c>
      <c r="V591" t="s">
        <v>59</v>
      </c>
      <c r="W591" t="s">
        <v>59</v>
      </c>
      <c r="X591">
        <v>40</v>
      </c>
    </row>
    <row r="592" spans="1:24" x14ac:dyDescent="0.3">
      <c r="A592" t="s">
        <v>737</v>
      </c>
      <c r="C592" t="s">
        <v>375</v>
      </c>
      <c r="D592" t="s">
        <v>574</v>
      </c>
      <c r="E592">
        <v>1</v>
      </c>
      <c r="F592" t="s">
        <v>382</v>
      </c>
      <c r="G592" t="s">
        <v>103</v>
      </c>
      <c r="H592">
        <v>4</v>
      </c>
      <c r="I592">
        <v>-20</v>
      </c>
      <c r="J592">
        <v>3200</v>
      </c>
      <c r="K592">
        <v>3800</v>
      </c>
      <c r="L592">
        <v>785</v>
      </c>
      <c r="M592" t="s">
        <v>103</v>
      </c>
      <c r="N592">
        <v>0.4</v>
      </c>
      <c r="O592" t="s">
        <v>103</v>
      </c>
      <c r="P592" s="6">
        <v>0.9</v>
      </c>
      <c r="Q592">
        <v>375</v>
      </c>
      <c r="R592" s="4" t="s">
        <v>60</v>
      </c>
      <c r="S592" s="4" t="s">
        <v>61</v>
      </c>
      <c r="T592">
        <v>15</v>
      </c>
      <c r="U592">
        <v>20</v>
      </c>
      <c r="V592" t="s">
        <v>59</v>
      </c>
      <c r="W592" t="s">
        <v>59</v>
      </c>
      <c r="X592">
        <v>42</v>
      </c>
    </row>
    <row r="593" spans="1:24" x14ac:dyDescent="0.3">
      <c r="A593" t="s">
        <v>738</v>
      </c>
      <c r="C593" t="s">
        <v>375</v>
      </c>
      <c r="D593" t="s">
        <v>574</v>
      </c>
      <c r="E593">
        <v>1</v>
      </c>
      <c r="F593" t="s">
        <v>382</v>
      </c>
      <c r="G593" t="s">
        <v>103</v>
      </c>
      <c r="H593">
        <v>4</v>
      </c>
      <c r="I593">
        <v>-20</v>
      </c>
      <c r="J593">
        <v>3800</v>
      </c>
      <c r="K593">
        <v>4400</v>
      </c>
      <c r="L593">
        <v>775</v>
      </c>
      <c r="M593" t="s">
        <v>103</v>
      </c>
      <c r="N593">
        <v>0.4</v>
      </c>
      <c r="O593" t="s">
        <v>103</v>
      </c>
      <c r="P593" s="6">
        <v>0.9</v>
      </c>
      <c r="Q593">
        <v>375</v>
      </c>
      <c r="R593" s="4" t="s">
        <v>60</v>
      </c>
      <c r="S593" s="4" t="s">
        <v>61</v>
      </c>
      <c r="T593">
        <v>15</v>
      </c>
      <c r="U593">
        <v>20</v>
      </c>
      <c r="V593" t="s">
        <v>59</v>
      </c>
      <c r="W593" t="s">
        <v>59</v>
      </c>
      <c r="X593">
        <v>46</v>
      </c>
    </row>
    <row r="594" spans="1:24" x14ac:dyDescent="0.3">
      <c r="A594" t="s">
        <v>739</v>
      </c>
      <c r="C594" t="s">
        <v>375</v>
      </c>
      <c r="D594" t="s">
        <v>574</v>
      </c>
      <c r="E594">
        <v>2</v>
      </c>
      <c r="F594" t="s">
        <v>382</v>
      </c>
      <c r="G594" t="s">
        <v>103</v>
      </c>
      <c r="H594">
        <v>4</v>
      </c>
      <c r="I594">
        <v>-20</v>
      </c>
      <c r="J594">
        <v>5100</v>
      </c>
      <c r="K594">
        <v>5900</v>
      </c>
      <c r="L594">
        <v>1600</v>
      </c>
      <c r="M594" t="s">
        <v>103</v>
      </c>
      <c r="N594">
        <v>0.8</v>
      </c>
      <c r="O594" t="s">
        <v>103</v>
      </c>
      <c r="P594" s="6">
        <v>1.7</v>
      </c>
      <c r="Q594">
        <v>750</v>
      </c>
      <c r="R594" s="4" t="s">
        <v>60</v>
      </c>
      <c r="S594" s="4" t="s">
        <v>121</v>
      </c>
      <c r="T594">
        <v>15</v>
      </c>
      <c r="U594">
        <v>20</v>
      </c>
      <c r="V594" t="s">
        <v>59</v>
      </c>
      <c r="W594" t="s">
        <v>59</v>
      </c>
      <c r="X594">
        <v>50</v>
      </c>
    </row>
    <row r="595" spans="1:24" x14ac:dyDescent="0.3">
      <c r="A595" t="s">
        <v>740</v>
      </c>
      <c r="C595" t="s">
        <v>375</v>
      </c>
      <c r="D595" t="s">
        <v>574</v>
      </c>
      <c r="E595">
        <v>2</v>
      </c>
      <c r="F595" t="s">
        <v>382</v>
      </c>
      <c r="G595" t="s">
        <v>103</v>
      </c>
      <c r="H595">
        <v>4</v>
      </c>
      <c r="I595">
        <v>-20</v>
      </c>
      <c r="J595">
        <v>6400</v>
      </c>
      <c r="K595">
        <v>7300</v>
      </c>
      <c r="L595">
        <v>1570</v>
      </c>
      <c r="M595" t="s">
        <v>103</v>
      </c>
      <c r="N595">
        <v>0.8</v>
      </c>
      <c r="O595" t="s">
        <v>103</v>
      </c>
      <c r="P595" s="6">
        <v>1.7</v>
      </c>
      <c r="Q595">
        <v>750</v>
      </c>
      <c r="R595" s="4" t="s">
        <v>60</v>
      </c>
      <c r="S595" s="4" t="s">
        <v>121</v>
      </c>
      <c r="T595">
        <v>15</v>
      </c>
      <c r="U595">
        <v>20</v>
      </c>
      <c r="V595" t="s">
        <v>59</v>
      </c>
      <c r="W595" t="s">
        <v>59</v>
      </c>
      <c r="X595">
        <v>52</v>
      </c>
    </row>
    <row r="596" spans="1:24" x14ac:dyDescent="0.3">
      <c r="A596" t="s">
        <v>741</v>
      </c>
      <c r="C596" t="s">
        <v>375</v>
      </c>
      <c r="D596" t="s">
        <v>574</v>
      </c>
      <c r="E596">
        <v>2</v>
      </c>
      <c r="F596" t="s">
        <v>382</v>
      </c>
      <c r="G596" t="s">
        <v>103</v>
      </c>
      <c r="H596">
        <v>4</v>
      </c>
      <c r="I596">
        <v>-20</v>
      </c>
      <c r="J596">
        <v>8000</v>
      </c>
      <c r="K596">
        <v>9500</v>
      </c>
      <c r="L596">
        <v>1550</v>
      </c>
      <c r="M596" t="s">
        <v>103</v>
      </c>
      <c r="N596">
        <v>0.8</v>
      </c>
      <c r="O596" t="s">
        <v>103</v>
      </c>
      <c r="P596" s="6">
        <v>1.7</v>
      </c>
      <c r="Q596">
        <v>750</v>
      </c>
      <c r="R596" s="4" t="s">
        <v>60</v>
      </c>
      <c r="S596" s="4" t="s">
        <v>121</v>
      </c>
      <c r="T596">
        <v>15</v>
      </c>
      <c r="U596">
        <v>20</v>
      </c>
      <c r="V596" t="s">
        <v>59</v>
      </c>
      <c r="W596" t="s">
        <v>59</v>
      </c>
      <c r="X596">
        <v>55</v>
      </c>
    </row>
    <row r="597" spans="1:24" x14ac:dyDescent="0.3">
      <c r="A597" t="s">
        <v>742</v>
      </c>
      <c r="C597" t="s">
        <v>375</v>
      </c>
      <c r="D597" t="s">
        <v>574</v>
      </c>
      <c r="E597">
        <v>3</v>
      </c>
      <c r="F597" t="s">
        <v>382</v>
      </c>
      <c r="G597" t="s">
        <v>103</v>
      </c>
      <c r="H597">
        <v>4</v>
      </c>
      <c r="I597">
        <v>-20</v>
      </c>
      <c r="J597">
        <v>9400</v>
      </c>
      <c r="K597">
        <v>10900</v>
      </c>
      <c r="L597">
        <v>1570</v>
      </c>
      <c r="M597" t="s">
        <v>103</v>
      </c>
      <c r="N597">
        <v>1.2000000000000002</v>
      </c>
      <c r="O597" t="s">
        <v>103</v>
      </c>
      <c r="P597" s="6">
        <v>2.4</v>
      </c>
      <c r="Q597">
        <v>1100</v>
      </c>
      <c r="R597" s="4" t="s">
        <v>60</v>
      </c>
      <c r="S597" s="4" t="s">
        <v>176</v>
      </c>
      <c r="T597">
        <v>15</v>
      </c>
      <c r="U597">
        <v>20</v>
      </c>
      <c r="V597" t="s">
        <v>59</v>
      </c>
      <c r="W597" t="s">
        <v>59</v>
      </c>
      <c r="X597">
        <v>79</v>
      </c>
    </row>
    <row r="598" spans="1:24" x14ac:dyDescent="0.3">
      <c r="A598" t="s">
        <v>743</v>
      </c>
      <c r="C598" t="s">
        <v>375</v>
      </c>
      <c r="D598" t="s">
        <v>574</v>
      </c>
      <c r="E598">
        <v>3</v>
      </c>
      <c r="F598" t="s">
        <v>382</v>
      </c>
      <c r="G598" t="s">
        <v>103</v>
      </c>
      <c r="H598">
        <v>4</v>
      </c>
      <c r="I598">
        <v>-20</v>
      </c>
      <c r="J598">
        <v>11000</v>
      </c>
      <c r="K598">
        <v>12800</v>
      </c>
      <c r="L598">
        <v>2325</v>
      </c>
      <c r="M598" t="s">
        <v>103</v>
      </c>
      <c r="N598">
        <v>1.2000000000000002</v>
      </c>
      <c r="O598" t="s">
        <v>103</v>
      </c>
      <c r="P598" s="6">
        <v>2.4</v>
      </c>
      <c r="Q598">
        <v>1100</v>
      </c>
      <c r="R598" s="4" t="s">
        <v>60</v>
      </c>
      <c r="S598" s="4" t="s">
        <v>176</v>
      </c>
      <c r="T598">
        <v>15</v>
      </c>
      <c r="U598">
        <v>20</v>
      </c>
      <c r="V598" t="s">
        <v>59</v>
      </c>
      <c r="W598" t="s">
        <v>59</v>
      </c>
      <c r="X598">
        <v>84</v>
      </c>
    </row>
    <row r="599" spans="1:24" x14ac:dyDescent="0.3">
      <c r="A599" t="s">
        <v>744</v>
      </c>
      <c r="C599" t="s">
        <v>375</v>
      </c>
      <c r="D599" t="s">
        <v>574</v>
      </c>
      <c r="E599">
        <v>4</v>
      </c>
      <c r="F599" t="s">
        <v>382</v>
      </c>
      <c r="G599" t="s">
        <v>103</v>
      </c>
      <c r="H599">
        <v>4</v>
      </c>
      <c r="I599">
        <v>-20</v>
      </c>
      <c r="J599">
        <v>12500</v>
      </c>
      <c r="K599">
        <v>14400</v>
      </c>
      <c r="L599">
        <v>3140</v>
      </c>
      <c r="M599" t="s">
        <v>103</v>
      </c>
      <c r="N599">
        <v>1.6</v>
      </c>
      <c r="O599" t="s">
        <v>103</v>
      </c>
      <c r="P599" s="6">
        <v>3.2</v>
      </c>
      <c r="Q599">
        <v>1475</v>
      </c>
      <c r="R599" s="4" t="s">
        <v>60</v>
      </c>
      <c r="S599" s="4" t="s">
        <v>176</v>
      </c>
      <c r="T599">
        <v>15</v>
      </c>
      <c r="U599">
        <v>20</v>
      </c>
      <c r="V599" t="s">
        <v>59</v>
      </c>
      <c r="W599" t="s">
        <v>59</v>
      </c>
      <c r="X599">
        <v>124</v>
      </c>
    </row>
    <row r="600" spans="1:24" x14ac:dyDescent="0.3">
      <c r="A600" t="s">
        <v>745</v>
      </c>
      <c r="C600" t="s">
        <v>375</v>
      </c>
      <c r="D600" t="s">
        <v>574</v>
      </c>
      <c r="E600">
        <v>4</v>
      </c>
      <c r="F600" t="s">
        <v>382</v>
      </c>
      <c r="G600" t="s">
        <v>103</v>
      </c>
      <c r="H600">
        <v>4</v>
      </c>
      <c r="I600">
        <v>-20</v>
      </c>
      <c r="J600">
        <v>14100</v>
      </c>
      <c r="K600">
        <v>16300</v>
      </c>
      <c r="L600">
        <v>3100</v>
      </c>
      <c r="M600" t="s">
        <v>103</v>
      </c>
      <c r="N600">
        <v>1.6</v>
      </c>
      <c r="O600" t="s">
        <v>103</v>
      </c>
      <c r="P600" s="6">
        <v>3.2</v>
      </c>
      <c r="Q600">
        <v>1475</v>
      </c>
      <c r="R600" s="4" t="s">
        <v>60</v>
      </c>
      <c r="S600" s="4" t="s">
        <v>176</v>
      </c>
      <c r="T600">
        <v>15</v>
      </c>
      <c r="U600">
        <v>20</v>
      </c>
      <c r="V600" t="s">
        <v>59</v>
      </c>
      <c r="W600" t="s">
        <v>59</v>
      </c>
      <c r="X600">
        <v>144</v>
      </c>
    </row>
    <row r="601" spans="1:24" x14ac:dyDescent="0.3">
      <c r="A601" t="s">
        <v>746</v>
      </c>
      <c r="C601" t="s">
        <v>375</v>
      </c>
      <c r="D601" t="s">
        <v>574</v>
      </c>
      <c r="E601">
        <v>5</v>
      </c>
      <c r="F601" t="s">
        <v>382</v>
      </c>
      <c r="G601" t="s">
        <v>103</v>
      </c>
      <c r="H601">
        <v>4</v>
      </c>
      <c r="I601">
        <v>-20</v>
      </c>
      <c r="J601">
        <v>15500</v>
      </c>
      <c r="K601">
        <v>17700</v>
      </c>
      <c r="L601">
        <v>3925</v>
      </c>
      <c r="M601" t="s">
        <v>103</v>
      </c>
      <c r="N601">
        <v>2</v>
      </c>
      <c r="O601" t="s">
        <v>103</v>
      </c>
      <c r="P601" s="6">
        <v>4</v>
      </c>
      <c r="Q601">
        <v>1850</v>
      </c>
      <c r="R601" s="4" t="s">
        <v>60</v>
      </c>
      <c r="S601" s="4" t="s">
        <v>176</v>
      </c>
      <c r="T601">
        <v>15</v>
      </c>
      <c r="U601">
        <v>20</v>
      </c>
      <c r="V601" t="s">
        <v>59</v>
      </c>
      <c r="W601" t="s">
        <v>59</v>
      </c>
      <c r="X601">
        <v>191</v>
      </c>
    </row>
    <row r="602" spans="1:24" x14ac:dyDescent="0.3">
      <c r="A602" t="s">
        <v>747</v>
      </c>
      <c r="C602" t="s">
        <v>375</v>
      </c>
      <c r="D602" t="s">
        <v>574</v>
      </c>
      <c r="E602">
        <v>6</v>
      </c>
      <c r="F602" t="s">
        <v>382</v>
      </c>
      <c r="G602" t="s">
        <v>103</v>
      </c>
      <c r="H602">
        <v>4</v>
      </c>
      <c r="I602">
        <v>-20</v>
      </c>
      <c r="J602">
        <v>19500</v>
      </c>
      <c r="K602">
        <v>22500</v>
      </c>
      <c r="L602">
        <v>3140</v>
      </c>
      <c r="M602" t="s">
        <v>103</v>
      </c>
      <c r="N602">
        <v>2.4000000000000004</v>
      </c>
      <c r="O602" t="s">
        <v>103</v>
      </c>
      <c r="P602" s="6">
        <v>4.9000000000000004</v>
      </c>
      <c r="Q602">
        <v>2225</v>
      </c>
      <c r="R602" s="4" t="s">
        <v>60</v>
      </c>
      <c r="S602" s="4" t="s">
        <v>176</v>
      </c>
      <c r="T602">
        <v>15</v>
      </c>
      <c r="U602">
        <v>20</v>
      </c>
      <c r="V602" t="s">
        <v>59</v>
      </c>
      <c r="W602" t="s">
        <v>59</v>
      </c>
      <c r="X602">
        <v>257</v>
      </c>
    </row>
    <row r="603" spans="1:24" x14ac:dyDescent="0.3">
      <c r="A603" t="s">
        <v>748</v>
      </c>
      <c r="C603" t="s">
        <v>375</v>
      </c>
      <c r="D603" t="s">
        <v>574</v>
      </c>
      <c r="E603">
        <v>6</v>
      </c>
      <c r="F603" t="s">
        <v>382</v>
      </c>
      <c r="G603" t="s">
        <v>103</v>
      </c>
      <c r="H603">
        <v>4</v>
      </c>
      <c r="I603">
        <v>-20</v>
      </c>
      <c r="J603">
        <v>23000</v>
      </c>
      <c r="K603">
        <v>27000</v>
      </c>
      <c r="L603">
        <v>4650</v>
      </c>
      <c r="M603" t="s">
        <v>103</v>
      </c>
      <c r="N603">
        <v>2.4000000000000004</v>
      </c>
      <c r="O603" t="s">
        <v>103</v>
      </c>
      <c r="P603" s="6">
        <v>4.9000000000000004</v>
      </c>
      <c r="Q603">
        <v>2225</v>
      </c>
      <c r="R603" s="4" t="s">
        <v>60</v>
      </c>
      <c r="S603" s="4" t="s">
        <v>176</v>
      </c>
      <c r="T603">
        <v>15</v>
      </c>
      <c r="U603">
        <v>20</v>
      </c>
      <c r="V603" t="s">
        <v>59</v>
      </c>
      <c r="W603" t="s">
        <v>59</v>
      </c>
      <c r="X603">
        <v>262</v>
      </c>
    </row>
    <row r="604" spans="1:24" x14ac:dyDescent="0.3">
      <c r="A604" t="s">
        <v>749</v>
      </c>
      <c r="C604" t="s">
        <v>375</v>
      </c>
      <c r="D604" t="s">
        <v>574</v>
      </c>
      <c r="E604">
        <v>1</v>
      </c>
      <c r="F604" t="s">
        <v>382</v>
      </c>
      <c r="G604" t="s">
        <v>103</v>
      </c>
      <c r="H604">
        <v>6</v>
      </c>
      <c r="I604">
        <v>-20</v>
      </c>
      <c r="J604">
        <v>3500</v>
      </c>
      <c r="K604">
        <v>4000</v>
      </c>
      <c r="L604">
        <v>800</v>
      </c>
      <c r="M604" t="s">
        <v>103</v>
      </c>
      <c r="N604">
        <v>0.4</v>
      </c>
      <c r="O604" t="s">
        <v>103</v>
      </c>
      <c r="P604" s="6">
        <v>0.9</v>
      </c>
      <c r="Q604">
        <v>375</v>
      </c>
      <c r="R604" s="4" t="s">
        <v>60</v>
      </c>
      <c r="S604" s="4" t="s">
        <v>61</v>
      </c>
      <c r="T604">
        <v>15</v>
      </c>
      <c r="U604">
        <v>20</v>
      </c>
      <c r="V604" t="s">
        <v>59</v>
      </c>
      <c r="W604" t="s">
        <v>59</v>
      </c>
      <c r="X604">
        <v>41</v>
      </c>
    </row>
    <row r="605" spans="1:24" x14ac:dyDescent="0.3">
      <c r="A605" t="s">
        <v>750</v>
      </c>
      <c r="C605" t="s">
        <v>375</v>
      </c>
      <c r="D605" t="s">
        <v>574</v>
      </c>
      <c r="E605">
        <v>1</v>
      </c>
      <c r="F605" t="s">
        <v>382</v>
      </c>
      <c r="G605" t="s">
        <v>103</v>
      </c>
      <c r="H605">
        <v>6</v>
      </c>
      <c r="I605">
        <v>-20</v>
      </c>
      <c r="J605">
        <v>4200</v>
      </c>
      <c r="K605">
        <v>4900</v>
      </c>
      <c r="L605">
        <v>785</v>
      </c>
      <c r="M605" t="s">
        <v>103</v>
      </c>
      <c r="N605">
        <v>0.4</v>
      </c>
      <c r="O605" t="s">
        <v>103</v>
      </c>
      <c r="P605" s="6">
        <v>0.9</v>
      </c>
      <c r="Q605">
        <v>375</v>
      </c>
      <c r="R605" s="4" t="s">
        <v>60</v>
      </c>
      <c r="S605" s="4" t="s">
        <v>61</v>
      </c>
      <c r="T605">
        <v>15</v>
      </c>
      <c r="U605">
        <v>20</v>
      </c>
      <c r="V605" t="s">
        <v>59</v>
      </c>
      <c r="W605" t="s">
        <v>59</v>
      </c>
      <c r="X605">
        <v>44</v>
      </c>
    </row>
    <row r="606" spans="1:24" x14ac:dyDescent="0.3">
      <c r="A606" t="s">
        <v>751</v>
      </c>
      <c r="C606" t="s">
        <v>375</v>
      </c>
      <c r="D606" t="s">
        <v>574</v>
      </c>
      <c r="E606">
        <v>1</v>
      </c>
      <c r="F606" t="s">
        <v>382</v>
      </c>
      <c r="G606" t="s">
        <v>103</v>
      </c>
      <c r="H606">
        <v>6</v>
      </c>
      <c r="I606">
        <v>-20</v>
      </c>
      <c r="J606">
        <v>4900</v>
      </c>
      <c r="K606">
        <v>5600</v>
      </c>
      <c r="L606">
        <v>775</v>
      </c>
      <c r="M606" t="s">
        <v>103</v>
      </c>
      <c r="N606">
        <v>0.4</v>
      </c>
      <c r="O606" t="s">
        <v>103</v>
      </c>
      <c r="P606" s="6">
        <v>0.9</v>
      </c>
      <c r="Q606">
        <v>375</v>
      </c>
      <c r="R606" s="4" t="s">
        <v>60</v>
      </c>
      <c r="S606" s="4" t="s">
        <v>61</v>
      </c>
      <c r="T606">
        <v>15</v>
      </c>
      <c r="U606">
        <v>20</v>
      </c>
      <c r="V606" t="s">
        <v>59</v>
      </c>
      <c r="W606" t="s">
        <v>59</v>
      </c>
      <c r="X606">
        <v>47</v>
      </c>
    </row>
    <row r="607" spans="1:24" x14ac:dyDescent="0.3">
      <c r="A607" t="s">
        <v>752</v>
      </c>
      <c r="C607" t="s">
        <v>375</v>
      </c>
      <c r="D607" t="s">
        <v>574</v>
      </c>
      <c r="E607">
        <v>2</v>
      </c>
      <c r="F607" t="s">
        <v>382</v>
      </c>
      <c r="G607" t="s">
        <v>103</v>
      </c>
      <c r="H607">
        <v>6</v>
      </c>
      <c r="I607">
        <v>-20</v>
      </c>
      <c r="J607">
        <v>6600</v>
      </c>
      <c r="K607">
        <v>7800</v>
      </c>
      <c r="L607">
        <v>775</v>
      </c>
      <c r="M607" t="s">
        <v>103</v>
      </c>
      <c r="N607">
        <v>0.8</v>
      </c>
      <c r="O607" t="s">
        <v>103</v>
      </c>
      <c r="P607" s="6">
        <v>1.7</v>
      </c>
      <c r="Q607">
        <v>750</v>
      </c>
      <c r="R607" s="4" t="s">
        <v>60</v>
      </c>
      <c r="S607" s="4" t="s">
        <v>121</v>
      </c>
      <c r="T607">
        <v>15</v>
      </c>
      <c r="U607">
        <v>20</v>
      </c>
      <c r="V607" t="s">
        <v>59</v>
      </c>
      <c r="W607" t="s">
        <v>59</v>
      </c>
      <c r="X607">
        <v>52</v>
      </c>
    </row>
    <row r="608" spans="1:24" x14ac:dyDescent="0.3">
      <c r="A608" t="s">
        <v>753</v>
      </c>
      <c r="C608" t="s">
        <v>375</v>
      </c>
      <c r="D608" t="s">
        <v>574</v>
      </c>
      <c r="E608">
        <v>2</v>
      </c>
      <c r="F608" t="s">
        <v>382</v>
      </c>
      <c r="G608" t="s">
        <v>103</v>
      </c>
      <c r="H608">
        <v>6</v>
      </c>
      <c r="I608">
        <v>-20</v>
      </c>
      <c r="J608">
        <v>7700</v>
      </c>
      <c r="K608">
        <v>8800</v>
      </c>
      <c r="L608">
        <v>1570</v>
      </c>
      <c r="M608" t="s">
        <v>103</v>
      </c>
      <c r="N608">
        <v>0.8</v>
      </c>
      <c r="O608" t="s">
        <v>103</v>
      </c>
      <c r="P608" s="6">
        <v>1.7</v>
      </c>
      <c r="Q608">
        <v>750</v>
      </c>
      <c r="R608" s="4" t="s">
        <v>60</v>
      </c>
      <c r="S608" s="4" t="s">
        <v>121</v>
      </c>
      <c r="T608">
        <v>15</v>
      </c>
      <c r="U608">
        <v>20</v>
      </c>
      <c r="V608" t="s">
        <v>59</v>
      </c>
      <c r="W608" t="s">
        <v>59</v>
      </c>
      <c r="X608">
        <v>55</v>
      </c>
    </row>
    <row r="609" spans="1:24" x14ac:dyDescent="0.3">
      <c r="A609" t="s">
        <v>754</v>
      </c>
      <c r="C609" t="s">
        <v>375</v>
      </c>
      <c r="D609" t="s">
        <v>574</v>
      </c>
      <c r="E609">
        <v>2</v>
      </c>
      <c r="F609" t="s">
        <v>382</v>
      </c>
      <c r="G609" t="s">
        <v>103</v>
      </c>
      <c r="H609">
        <v>6</v>
      </c>
      <c r="I609">
        <v>-20</v>
      </c>
      <c r="J609">
        <v>9000</v>
      </c>
      <c r="K609">
        <v>10600</v>
      </c>
      <c r="L609">
        <v>1550</v>
      </c>
      <c r="M609" t="s">
        <v>103</v>
      </c>
      <c r="N609">
        <v>0.8</v>
      </c>
      <c r="O609" t="s">
        <v>103</v>
      </c>
      <c r="P609" s="6">
        <v>1.7</v>
      </c>
      <c r="Q609">
        <v>750</v>
      </c>
      <c r="R609" s="4" t="s">
        <v>60</v>
      </c>
      <c r="S609" s="4" t="s">
        <v>121</v>
      </c>
      <c r="T609">
        <v>15</v>
      </c>
      <c r="U609">
        <v>20</v>
      </c>
      <c r="V609" t="s">
        <v>59</v>
      </c>
      <c r="W609" t="s">
        <v>59</v>
      </c>
      <c r="X609">
        <v>58</v>
      </c>
    </row>
    <row r="610" spans="1:24" x14ac:dyDescent="0.3">
      <c r="A610" t="s">
        <v>755</v>
      </c>
      <c r="C610" t="s">
        <v>375</v>
      </c>
      <c r="D610" t="s">
        <v>574</v>
      </c>
      <c r="E610">
        <v>2</v>
      </c>
      <c r="F610" t="s">
        <v>382</v>
      </c>
      <c r="G610" t="s">
        <v>103</v>
      </c>
      <c r="H610">
        <v>6</v>
      </c>
      <c r="I610">
        <v>-20</v>
      </c>
      <c r="J610">
        <v>10500</v>
      </c>
      <c r="K610">
        <v>12400</v>
      </c>
      <c r="L610">
        <v>1550</v>
      </c>
      <c r="M610" t="s">
        <v>103</v>
      </c>
      <c r="N610">
        <v>0.8</v>
      </c>
      <c r="O610" t="s">
        <v>103</v>
      </c>
      <c r="P610" s="6">
        <v>1.7</v>
      </c>
      <c r="Q610">
        <v>750</v>
      </c>
      <c r="R610" s="4" t="s">
        <v>60</v>
      </c>
      <c r="S610" s="4" t="s">
        <v>121</v>
      </c>
      <c r="T610">
        <v>15</v>
      </c>
      <c r="U610">
        <v>20</v>
      </c>
      <c r="V610" t="s">
        <v>59</v>
      </c>
      <c r="W610" t="s">
        <v>59</v>
      </c>
      <c r="X610">
        <v>62</v>
      </c>
    </row>
    <row r="611" spans="1:24" x14ac:dyDescent="0.3">
      <c r="A611" t="s">
        <v>756</v>
      </c>
      <c r="C611" t="s">
        <v>375</v>
      </c>
      <c r="D611" t="s">
        <v>574</v>
      </c>
      <c r="E611">
        <v>3</v>
      </c>
      <c r="F611" t="s">
        <v>382</v>
      </c>
      <c r="G611" t="s">
        <v>103</v>
      </c>
      <c r="H611">
        <v>6</v>
      </c>
      <c r="I611">
        <v>-20</v>
      </c>
      <c r="J611">
        <v>12100</v>
      </c>
      <c r="K611">
        <v>14200</v>
      </c>
      <c r="L611">
        <v>2355</v>
      </c>
      <c r="M611" t="s">
        <v>103</v>
      </c>
      <c r="N611">
        <v>1.2000000000000002</v>
      </c>
      <c r="O611" t="s">
        <v>103</v>
      </c>
      <c r="P611" s="6">
        <v>2.4</v>
      </c>
      <c r="Q611">
        <v>1100</v>
      </c>
      <c r="R611" s="4" t="s">
        <v>60</v>
      </c>
      <c r="S611" s="4" t="s">
        <v>176</v>
      </c>
      <c r="T611">
        <v>15</v>
      </c>
      <c r="U611">
        <v>20</v>
      </c>
      <c r="V611" t="s">
        <v>59</v>
      </c>
      <c r="W611" t="s">
        <v>59</v>
      </c>
      <c r="X611">
        <v>78</v>
      </c>
    </row>
    <row r="612" spans="1:24" x14ac:dyDescent="0.3">
      <c r="A612" t="s">
        <v>757</v>
      </c>
      <c r="C612" t="s">
        <v>375</v>
      </c>
      <c r="D612" t="s">
        <v>574</v>
      </c>
      <c r="E612">
        <v>3</v>
      </c>
      <c r="F612" t="s">
        <v>382</v>
      </c>
      <c r="G612" t="s">
        <v>103</v>
      </c>
      <c r="H612">
        <v>6</v>
      </c>
      <c r="I612">
        <v>-20</v>
      </c>
      <c r="J612">
        <v>14200</v>
      </c>
      <c r="K612">
        <v>16600</v>
      </c>
      <c r="L612">
        <v>2325</v>
      </c>
      <c r="M612" t="s">
        <v>103</v>
      </c>
      <c r="N612">
        <v>1.2000000000000002</v>
      </c>
      <c r="O612" t="s">
        <v>103</v>
      </c>
      <c r="P612" s="6">
        <v>2.4</v>
      </c>
      <c r="Q612">
        <v>1100</v>
      </c>
      <c r="R612" s="4" t="s">
        <v>60</v>
      </c>
      <c r="S612" s="4" t="s">
        <v>176</v>
      </c>
      <c r="T612">
        <v>15</v>
      </c>
      <c r="U612">
        <v>20</v>
      </c>
      <c r="V612" t="s">
        <v>59</v>
      </c>
      <c r="W612" t="s">
        <v>59</v>
      </c>
      <c r="X612">
        <v>85</v>
      </c>
    </row>
    <row r="613" spans="1:24" x14ac:dyDescent="0.3">
      <c r="A613" t="s">
        <v>758</v>
      </c>
      <c r="C613" t="s">
        <v>375</v>
      </c>
      <c r="D613" t="s">
        <v>574</v>
      </c>
      <c r="E613">
        <v>4</v>
      </c>
      <c r="F613" t="s">
        <v>382</v>
      </c>
      <c r="G613" t="s">
        <v>103</v>
      </c>
      <c r="H613">
        <v>6</v>
      </c>
      <c r="I613">
        <v>-20</v>
      </c>
      <c r="J613">
        <v>16200</v>
      </c>
      <c r="K613">
        <v>18700</v>
      </c>
      <c r="L613">
        <v>3140</v>
      </c>
      <c r="M613" t="s">
        <v>103</v>
      </c>
      <c r="N613">
        <v>1.6</v>
      </c>
      <c r="O613" t="s">
        <v>103</v>
      </c>
      <c r="P613" s="6">
        <v>3.2</v>
      </c>
      <c r="Q613">
        <v>1475</v>
      </c>
      <c r="R613" s="4" t="s">
        <v>60</v>
      </c>
      <c r="S613" s="4" t="s">
        <v>176</v>
      </c>
      <c r="T613">
        <v>15</v>
      </c>
      <c r="U613">
        <v>20</v>
      </c>
      <c r="V613" t="s">
        <v>59</v>
      </c>
      <c r="W613" t="s">
        <v>59</v>
      </c>
      <c r="X613">
        <v>124</v>
      </c>
    </row>
    <row r="614" spans="1:24" x14ac:dyDescent="0.3">
      <c r="A614" t="s">
        <v>759</v>
      </c>
      <c r="C614" t="s">
        <v>375</v>
      </c>
      <c r="D614" t="s">
        <v>574</v>
      </c>
      <c r="E614">
        <v>4</v>
      </c>
      <c r="F614" t="s">
        <v>382</v>
      </c>
      <c r="G614" t="s">
        <v>103</v>
      </c>
      <c r="H614">
        <v>6</v>
      </c>
      <c r="I614">
        <v>-20</v>
      </c>
      <c r="J614">
        <v>18200</v>
      </c>
      <c r="K614">
        <v>21000</v>
      </c>
      <c r="L614">
        <v>3100</v>
      </c>
      <c r="M614" t="s">
        <v>103</v>
      </c>
      <c r="N614">
        <v>1.6</v>
      </c>
      <c r="O614" t="s">
        <v>103</v>
      </c>
      <c r="P614" s="6">
        <v>3.2</v>
      </c>
      <c r="Q614">
        <v>1475</v>
      </c>
      <c r="R614" s="4" t="s">
        <v>60</v>
      </c>
      <c r="S614" s="4" t="s">
        <v>176</v>
      </c>
      <c r="T614">
        <v>15</v>
      </c>
      <c r="U614">
        <v>20</v>
      </c>
      <c r="V614" t="s">
        <v>59</v>
      </c>
      <c r="W614" t="s">
        <v>59</v>
      </c>
      <c r="X614">
        <v>147</v>
      </c>
    </row>
    <row r="615" spans="1:24" x14ac:dyDescent="0.3">
      <c r="A615" t="s">
        <v>760</v>
      </c>
      <c r="C615" t="s">
        <v>375</v>
      </c>
      <c r="D615" t="s">
        <v>574</v>
      </c>
      <c r="E615">
        <v>5</v>
      </c>
      <c r="F615" t="s">
        <v>382</v>
      </c>
      <c r="G615" t="s">
        <v>103</v>
      </c>
      <c r="H615">
        <v>6</v>
      </c>
      <c r="I615">
        <v>-20</v>
      </c>
      <c r="J615">
        <v>20000</v>
      </c>
      <c r="K615">
        <v>22800</v>
      </c>
      <c r="L615">
        <v>3925</v>
      </c>
      <c r="M615" t="s">
        <v>103</v>
      </c>
      <c r="N615">
        <v>2</v>
      </c>
      <c r="O615" t="s">
        <v>103</v>
      </c>
      <c r="P615" s="6">
        <v>4</v>
      </c>
      <c r="Q615">
        <v>1850</v>
      </c>
      <c r="R615" s="4" t="s">
        <v>60</v>
      </c>
      <c r="S615" s="4" t="s">
        <v>176</v>
      </c>
      <c r="T615">
        <v>15</v>
      </c>
      <c r="U615">
        <v>20</v>
      </c>
      <c r="V615" t="s">
        <v>59</v>
      </c>
      <c r="W615" t="s">
        <v>59</v>
      </c>
      <c r="X615">
        <v>195</v>
      </c>
    </row>
    <row r="616" spans="1:24" x14ac:dyDescent="0.3">
      <c r="A616" t="s">
        <v>761</v>
      </c>
      <c r="C616" t="s">
        <v>375</v>
      </c>
      <c r="D616" t="s">
        <v>574</v>
      </c>
      <c r="E616">
        <v>6</v>
      </c>
      <c r="F616" t="s">
        <v>382</v>
      </c>
      <c r="G616" t="s">
        <v>103</v>
      </c>
      <c r="H616">
        <v>6</v>
      </c>
      <c r="I616">
        <v>-20</v>
      </c>
      <c r="J616">
        <v>24400</v>
      </c>
      <c r="K616">
        <v>27900</v>
      </c>
      <c r="L616">
        <v>4710</v>
      </c>
      <c r="M616" t="s">
        <v>103</v>
      </c>
      <c r="N616">
        <v>2.4000000000000004</v>
      </c>
      <c r="O616" t="s">
        <v>103</v>
      </c>
      <c r="P616" s="6">
        <v>4.9000000000000004</v>
      </c>
      <c r="Q616">
        <v>2225</v>
      </c>
      <c r="R616" s="4" t="s">
        <v>60</v>
      </c>
      <c r="S616" s="4" t="s">
        <v>176</v>
      </c>
      <c r="T616">
        <v>15</v>
      </c>
      <c r="U616">
        <v>20</v>
      </c>
      <c r="V616" t="s">
        <v>59</v>
      </c>
      <c r="W616" t="s">
        <v>59</v>
      </c>
      <c r="X616">
        <v>238</v>
      </c>
    </row>
    <row r="617" spans="1:24" x14ac:dyDescent="0.3">
      <c r="A617" t="s">
        <v>762</v>
      </c>
      <c r="C617" t="s">
        <v>375</v>
      </c>
      <c r="D617" t="s">
        <v>574</v>
      </c>
      <c r="E617">
        <v>6</v>
      </c>
      <c r="F617" t="s">
        <v>382</v>
      </c>
      <c r="G617" t="s">
        <v>103</v>
      </c>
      <c r="H617">
        <v>6</v>
      </c>
      <c r="I617">
        <v>-20</v>
      </c>
      <c r="J617">
        <v>28100</v>
      </c>
      <c r="K617">
        <v>33000</v>
      </c>
      <c r="L617">
        <v>4650</v>
      </c>
      <c r="M617" t="s">
        <v>103</v>
      </c>
      <c r="N617">
        <v>2.4000000000000004</v>
      </c>
      <c r="O617" t="s">
        <v>103</v>
      </c>
      <c r="P617" s="6">
        <v>4.9000000000000004</v>
      </c>
      <c r="Q617">
        <v>2225</v>
      </c>
      <c r="R617" s="4" t="s">
        <v>60</v>
      </c>
      <c r="S617" s="4" t="s">
        <v>176</v>
      </c>
      <c r="T617">
        <v>15</v>
      </c>
      <c r="U617">
        <v>20</v>
      </c>
      <c r="V617" t="s">
        <v>59</v>
      </c>
      <c r="W617" t="s">
        <v>59</v>
      </c>
      <c r="X617">
        <v>262</v>
      </c>
    </row>
  </sheetData>
  <autoFilter ref="A1:X61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C2:E28"/>
  <sheetViews>
    <sheetView workbookViewId="0">
      <selection activeCell="C10" sqref="C10"/>
    </sheetView>
  </sheetViews>
  <sheetFormatPr defaultRowHeight="14.4" x14ac:dyDescent="0.3"/>
  <cols>
    <col min="1" max="1" width="41.6640625" bestFit="1" customWidth="1"/>
    <col min="3" max="3" width="45.6640625" bestFit="1" customWidth="1"/>
    <col min="5" max="5" width="45" bestFit="1" customWidth="1"/>
  </cols>
  <sheetData>
    <row r="2" spans="3:5" ht="15" customHeight="1" x14ac:dyDescent="0.3"/>
    <row r="9" spans="3:5" x14ac:dyDescent="0.3">
      <c r="C9" t="s">
        <v>335</v>
      </c>
    </row>
    <row r="10" spans="3:5" x14ac:dyDescent="0.3">
      <c r="C10" t="str">
        <f>IF(OR(Submital!F14="Hot Gas - 3 Pipe",Submital!F14="Hot Gas - Reverse Cycle"),"","EcoNet")</f>
        <v>EcoNet</v>
      </c>
    </row>
    <row r="11" spans="3:5" x14ac:dyDescent="0.3">
      <c r="C11" t="str">
        <f>IF(OR(Submital!F14="Hot Gas - 3 Pipe",Submital!F14="Hot Gas - Reverse Cycle"),"","EcoNet Command Center - Loose")</f>
        <v>EcoNet Command Center - Loose</v>
      </c>
    </row>
    <row r="12" spans="3:5" x14ac:dyDescent="0.3">
      <c r="C12" t="s">
        <v>336</v>
      </c>
      <c r="E12" t="s">
        <v>765</v>
      </c>
    </row>
    <row r="13" spans="3:5" x14ac:dyDescent="0.3">
      <c r="C13" t="s">
        <v>337</v>
      </c>
      <c r="E13" t="s">
        <v>766</v>
      </c>
    </row>
    <row r="14" spans="3:5" x14ac:dyDescent="0.3">
      <c r="C14" t="s">
        <v>338</v>
      </c>
    </row>
    <row r="15" spans="3:5" x14ac:dyDescent="0.3">
      <c r="C15" t="s">
        <v>339</v>
      </c>
    </row>
    <row r="16" spans="3:5" x14ac:dyDescent="0.3">
      <c r="C16" t="s">
        <v>340</v>
      </c>
    </row>
    <row r="17" spans="3:3" x14ac:dyDescent="0.3">
      <c r="C17" t="s">
        <v>341</v>
      </c>
    </row>
    <row r="18" spans="3:3" x14ac:dyDescent="0.3">
      <c r="C18" t="s">
        <v>342</v>
      </c>
    </row>
    <row r="19" spans="3:3" x14ac:dyDescent="0.3">
      <c r="C19" t="s">
        <v>343</v>
      </c>
    </row>
    <row r="20" spans="3:3" x14ac:dyDescent="0.3">
      <c r="C20" t="s">
        <v>344</v>
      </c>
    </row>
    <row r="21" spans="3:3" x14ac:dyDescent="0.3">
      <c r="C21" t="s">
        <v>345</v>
      </c>
    </row>
    <row r="22" spans="3:3" x14ac:dyDescent="0.3">
      <c r="C22" s="3" t="s">
        <v>346</v>
      </c>
    </row>
    <row r="23" spans="3:3" x14ac:dyDescent="0.3">
      <c r="C23" s="3" t="s">
        <v>347</v>
      </c>
    </row>
    <row r="24" spans="3:3" x14ac:dyDescent="0.3">
      <c r="C24" s="3" t="s">
        <v>348</v>
      </c>
    </row>
    <row r="25" spans="3:3" x14ac:dyDescent="0.3">
      <c r="C25" s="3" t="s">
        <v>349</v>
      </c>
    </row>
    <row r="26" spans="3:3" x14ac:dyDescent="0.3">
      <c r="C26" s="3" t="s">
        <v>350</v>
      </c>
    </row>
    <row r="27" spans="3:3" x14ac:dyDescent="0.3">
      <c r="C27" s="3" t="s">
        <v>351</v>
      </c>
    </row>
    <row r="28" spans="3:3" x14ac:dyDescent="0.3">
      <c r="C28" s="3" t="s">
        <v>352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C4:E21"/>
  <sheetViews>
    <sheetView topLeftCell="B9" workbookViewId="0">
      <selection activeCell="H19" sqref="H19"/>
    </sheetView>
  </sheetViews>
  <sheetFormatPr defaultRowHeight="14.4" x14ac:dyDescent="0.3"/>
  <cols>
    <col min="4" max="4" width="107.44140625" customWidth="1"/>
    <col min="6" max="6" width="32.6640625" customWidth="1"/>
  </cols>
  <sheetData>
    <row r="4" spans="3:3" ht="230.1" customHeight="1" x14ac:dyDescent="0.3">
      <c r="C4">
        <v>1</v>
      </c>
    </row>
    <row r="5" spans="3:3" ht="230.1" customHeight="1" x14ac:dyDescent="0.3">
      <c r="C5">
        <v>2</v>
      </c>
    </row>
    <row r="6" spans="3:3" ht="230.1" customHeight="1" x14ac:dyDescent="0.3">
      <c r="C6">
        <v>3</v>
      </c>
    </row>
    <row r="7" spans="3:3" ht="230.1" customHeight="1" x14ac:dyDescent="0.3">
      <c r="C7">
        <v>4</v>
      </c>
    </row>
    <row r="8" spans="3:3" ht="230.1" customHeight="1" x14ac:dyDescent="0.3">
      <c r="C8">
        <v>5</v>
      </c>
    </row>
    <row r="9" spans="3:3" ht="230.1" customHeight="1" x14ac:dyDescent="0.3">
      <c r="C9">
        <v>6</v>
      </c>
    </row>
    <row r="18" spans="5:5" ht="54.9" customHeight="1" x14ac:dyDescent="0.3">
      <c r="E18" t="s">
        <v>31</v>
      </c>
    </row>
    <row r="19" spans="5:5" ht="54.9" customHeight="1" x14ac:dyDescent="0.3">
      <c r="E19" t="s">
        <v>52</v>
      </c>
    </row>
    <row r="20" spans="5:5" ht="54.9" customHeight="1" x14ac:dyDescent="0.3">
      <c r="E20" t="s">
        <v>34</v>
      </c>
    </row>
    <row r="21" spans="5:5" ht="54.9" customHeight="1" x14ac:dyDescent="0.3">
      <c r="E21" t="s">
        <v>53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Submital</vt:lpstr>
      <vt:lpstr>SUBMITTAL DATA</vt:lpstr>
      <vt:lpstr>All Temp Options</vt:lpstr>
      <vt:lpstr>Pics</vt:lpstr>
      <vt:lpstr>Submital!Print_Area</vt:lpstr>
    </vt:vector>
  </TitlesOfParts>
  <Company>Rheem Manufacturing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Dixon Hall</dc:creator>
  <cp:lastModifiedBy>Raleigh Thompson</cp:lastModifiedBy>
  <cp:lastPrinted>2019-12-20T14:51:45Z</cp:lastPrinted>
  <dcterms:created xsi:type="dcterms:W3CDTF">2019-06-24T15:29:29Z</dcterms:created>
  <dcterms:modified xsi:type="dcterms:W3CDTF">2019-12-20T14:51:48Z</dcterms:modified>
</cp:coreProperties>
</file>